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CARLA GCPI\PORTAL DE TRANSPARENCIA 2021\"/>
    </mc:Choice>
  </mc:AlternateContent>
  <bookViews>
    <workbookView xWindow="0" yWindow="0" windowWidth="24000" windowHeight="9030" firstSheet="3" activeTab="3"/>
  </bookViews>
  <sheets>
    <sheet name="Hoja1" sheetId="8" state="hidden" r:id="rId1"/>
    <sheet name="Formulacion" sheetId="9" state="hidden" r:id="rId2"/>
    <sheet name="RESUMEN" sheetId="5" state="hidden" r:id="rId3"/>
    <sheet name="Transparencia" sheetId="10" r:id="rId4"/>
    <sheet name="PROYECTOS" sheetId="7" state="hidden" r:id="rId5"/>
  </sheets>
  <definedNames>
    <definedName name="_xlnm._FilterDatabase" localSheetId="3" hidden="1">Transparencia!$A$4:$Q$108</definedName>
    <definedName name="_xlnm.Print_Area" localSheetId="3">Transparencia!$A$1:$Q$110</definedName>
    <definedName name="_xlnm.Print_Titles" localSheetId="3">Transparencia!$3:$5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 i="10" l="1"/>
  <c r="I1" i="10" l="1"/>
  <c r="F52" i="9" l="1"/>
  <c r="E52" i="9"/>
  <c r="D9" i="5"/>
  <c r="C9" i="5"/>
  <c r="C8" i="5"/>
  <c r="D8" i="5"/>
  <c r="C7" i="5"/>
  <c r="D7" i="5"/>
  <c r="N22" i="7"/>
  <c r="N23" i="7" s="1"/>
  <c r="J22" i="7"/>
  <c r="J8" i="7"/>
  <c r="F39" i="9"/>
  <c r="K16" i="9"/>
  <c r="E39" i="9"/>
  <c r="D8" i="8"/>
  <c r="E8" i="8"/>
  <c r="E7" i="8"/>
  <c r="E6" i="8"/>
  <c r="J6" i="7"/>
  <c r="J7" i="7"/>
  <c r="J9" i="7"/>
  <c r="J10" i="7"/>
  <c r="J11" i="7"/>
  <c r="J12" i="7"/>
  <c r="J13" i="7"/>
  <c r="J14" i="7"/>
  <c r="J15" i="7"/>
  <c r="J16" i="7"/>
  <c r="J17" i="7"/>
  <c r="J18" i="7"/>
  <c r="J19" i="7"/>
  <c r="J20" i="7"/>
  <c r="J21" i="7"/>
  <c r="J24" i="7"/>
  <c r="J25" i="7"/>
  <c r="J26" i="7"/>
  <c r="J27" i="7"/>
  <c r="J28" i="7"/>
  <c r="J29" i="7"/>
  <c r="J30" i="7"/>
  <c r="J31" i="7"/>
  <c r="J32" i="7"/>
  <c r="J35"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H73" i="7"/>
  <c r="C6" i="5"/>
  <c r="D10" i="5"/>
  <c r="E10" i="5" s="1"/>
  <c r="J36" i="7"/>
  <c r="E8" i="5" l="1"/>
  <c r="J8" i="5" s="1"/>
  <c r="F53" i="9"/>
  <c r="I72" i="7" s="1"/>
  <c r="I73" i="7" s="1"/>
  <c r="E10" i="8"/>
  <c r="E7" i="5"/>
  <c r="J7" i="5" s="1"/>
  <c r="E9" i="5"/>
  <c r="J9" i="5" s="1"/>
  <c r="E53" i="9"/>
  <c r="C11" i="5"/>
  <c r="D6" i="5" l="1"/>
  <c r="D11" i="5" s="1"/>
  <c r="E11" i="5" s="1"/>
  <c r="J11" i="5" s="1"/>
  <c r="F54" i="9"/>
  <c r="J72" i="7"/>
  <c r="J73" i="7" s="1"/>
  <c r="J78" i="7" s="1"/>
  <c r="E6" i="5" l="1"/>
  <c r="J6" i="5" s="1"/>
</calcChain>
</file>

<file path=xl/sharedStrings.xml><?xml version="1.0" encoding="utf-8"?>
<sst xmlns="http://schemas.openxmlformats.org/spreadsheetml/2006/main" count="967" uniqueCount="546">
  <si>
    <t>NUEVA EMERGENCIA DE LIMA METROPOLITANA</t>
  </si>
  <si>
    <t>NUEVO HOSPITAL HUACHO</t>
  </si>
  <si>
    <t>MEJORAMIENTO DEL DIAGNOSTICO DE CANCER DE CUELLO UTERINO DEL SERVICIO DE GINECO OBSTETRICIA DE LOS HOSPITALES BASE DE LAS REDES ASISTENCIALES DE AMAZONAS, APURIMAC, CAJAMARCA, HUANCAVELICA, LORETO, MADRE DE DIOS TUMBES Y UCAYALI</t>
  </si>
  <si>
    <t>MEJORAMIENTO DE LA OFERTA DE LOS SERVICIOS DE NEONATOLOGÍA, CENTRO OBSTÉTRICO, AYUDA AL DIAGNOSTICO POR IMÁGENES Y FARMACIA HOSPITAL III JULIACA</t>
  </si>
  <si>
    <t>MEJORAMIENTO DE LA TECNOLOGÍA DEL EQUIPAMIENTO DEL SERVICIO DE TRASPLANTE DE ÓRGANO SÓLIDO DEL HOSPITAL NACIONAL GUILLERMO ALMENARA IRIGOYEN - RAA - LIMA</t>
  </si>
  <si>
    <t>MEJORAMIENTO DEL SERVICIO DE INMUNIZACIÓN EN LOS CENTROS ASISTENCIALES DE ESSALUD A NIVEL NACIONAL</t>
  </si>
  <si>
    <t>AMPLIACION COBERTURA ITINERANTE DE DETECCION DE CANCER DE MAMA, CUELLO UTERINO Y PROSTATA EN LOS SERVICIOS DE AYUDA AL DIAGNOSTICO Y TRATAMIENTO DE ASEGURADOS DE LAS REDES ASISTENCIALES ALMENARA, REBAGLIATI Y SABOGAL - DEPARTAMENTO DE LIMA.</t>
  </si>
  <si>
    <t>MEJORAMIENTO DE LA TECNOLOGÍA DEL EQUIPAMIENTO DE AYUDA AL DIAGNÓSTICO POR IMÁGENES DEL HNRPP-JUNIN</t>
  </si>
  <si>
    <t>CREACIÓN E IMPLEMENTACION DEL CENTRO ASISTENCIAL DE ESSALUD EL ESTRECHO-LORETO</t>
  </si>
  <si>
    <t>CREACIÓN DE LA UNIDAD DE ATENCIÓN RENAL AMBULATORIA SANTA ANITA-LIMA</t>
  </si>
  <si>
    <t>MEJORAMIENTO DE LOS SERVICIOS DE SALUD DEL CENTRO ASISTENCIAL CHINCHEROS - APURIMAC</t>
  </si>
  <si>
    <t>CREACION E IMPLEMENTACION DEL SERVICIO DE TOMOGRAFIA EN EL HOSPITAL I VICTOR ALFREDO LAZO PERALTA - MADRE DE DIOS</t>
  </si>
  <si>
    <t>CREACION DE LA UNIDAD DE ATENCION RENAL AMBULATORIA DE ESSALUD EN EL DISTRITO DE VILLA EL SALVADOR-LIMA.</t>
  </si>
  <si>
    <t xml:space="preserve">MEJORAMIENTO DEL PROGRAMA DE CONTROL DE TUBERCULOSIS DEL POLICLINICO PABLO BERMUDEZ-LIMA  </t>
  </si>
  <si>
    <t xml:space="preserve">MEJORAMIENTO DE LAS CONDICIONES DE ATENCIÓN  DEL SERVICIO DE  HOSPITALIZACIÓN DEL HOSPITAL II HUANCAVELICA </t>
  </si>
  <si>
    <t>MEJORAMIENTO DE LA CAPACIDAD RESOLUTIVA DE LA POSTA MÉDICA CASTROVIRREYNA -HUANCAVELICA</t>
  </si>
  <si>
    <t>MEJORAMIENTO Y AMPLIACIÓN DEL SERVICIO DE CIRUGÍA DE DÍA DEL HOSPITAL I ULDARICO ROCCA FERNANDEZ -LIMA</t>
  </si>
  <si>
    <t>INSTALACIÓN DE PLANTA DE TRATAMIENTO DE RESIDUOS SÓLIDOS HOSPITALARIOS EN EL HOSPITAL I VÍCTOR ALFREDO LAZO PERALTA -MADRE DE DIOS</t>
  </si>
  <si>
    <t>MEJORAMIENTO, AMPLIACIÓN DEL CERCO PERIMÉTRICO DE LA POSTA MÉDICA ZARUMILLA -TUMBES</t>
  </si>
  <si>
    <t xml:space="preserve">MEJORAMIENTO DE LOS SERVICIOS DE BIBLIOTECA EN EL HNASS-CALLAO          </t>
  </si>
  <si>
    <t>Proyecto</t>
  </si>
  <si>
    <t>OTROS - LIQUIDACIONES</t>
  </si>
  <si>
    <t>Total</t>
  </si>
  <si>
    <t>Nº</t>
  </si>
  <si>
    <t>MEJORAMIENTO DEL SERVICIO DE MEDICINA DE HOSPITALIZACION DEL HOSPITAL NIVEL III CHIMBOTE-ANCASH</t>
  </si>
  <si>
    <t>Situación</t>
  </si>
  <si>
    <t>Sin Inicio</t>
  </si>
  <si>
    <t>AMPLIACIÓN DEL SERVICIO DE HOSP. DEL DPTO DE MEDICINA DEL HOSPITAL NACIONAL CARLOS ALBERTO SEGUIN ESCOBEDO-AREQUIPA</t>
  </si>
  <si>
    <t>MEJORAMIENTO DE LA TECNOLOGÍA DEL EQUIPAMIENTO DEL CENTRO QUIRÚRGICO Y DEL SERVICIO DE TRASPLANTE DE ÓRGANO SÓLIDO DEL HNRPP-JUNIN</t>
  </si>
  <si>
    <t>MEJORAMIENTO DE LA TECNOLOGÍA DEL EQUIPAMIENTO DEL SERVICIO DE TRASPLANTE DE ÓRGANO SÓLIDO DEL HNERM-LIMA</t>
  </si>
  <si>
    <t>MEJORAMIENTO DE LA TECNOLOGÍA DEL EQUIPAMIENTO DEL SERVICIO DE TRASPLANTE DE ÓRGANO SÓLIDO DEL HNGAI-LIMA</t>
  </si>
  <si>
    <t>Código SNIP</t>
  </si>
  <si>
    <t>Viabilidad</t>
  </si>
  <si>
    <t>MEJORAMIENTO DEL AREA DE TOMA DE MUESTRAS DEL DEPARTAMENTO DE PATOLOGIA CLINICA HNGAI-RAA</t>
  </si>
  <si>
    <t>18.07.2011</t>
  </si>
  <si>
    <t>06.07.2011</t>
  </si>
  <si>
    <t>09.05.2012</t>
  </si>
  <si>
    <t>15.08.2012</t>
  </si>
  <si>
    <t>13.07.2012</t>
  </si>
  <si>
    <t>20.06.2012</t>
  </si>
  <si>
    <t>17.05.2012</t>
  </si>
  <si>
    <t>04.09.2012</t>
  </si>
  <si>
    <t>22.06.2012</t>
  </si>
  <si>
    <t>08.04.2013</t>
  </si>
  <si>
    <t>19.11.2013</t>
  </si>
  <si>
    <t>13.11.2013</t>
  </si>
  <si>
    <t>03.05.2013</t>
  </si>
  <si>
    <t>07.11.2013</t>
  </si>
  <si>
    <t>27.05.2013</t>
  </si>
  <si>
    <t>14.11.2013</t>
  </si>
  <si>
    <t>Nivel del PIP</t>
  </si>
  <si>
    <t>MEJORAMIENTO Y AMPLIACION DE LOS SERVICIOS DEL AREA PEDIATRICA DEL INSTITUTO NACIONAL CARDIOVASCULAR - INCOR</t>
  </si>
  <si>
    <t>En Ejecución</t>
  </si>
  <si>
    <t>12.04.2013</t>
  </si>
  <si>
    <t>Presupuesto 2015</t>
  </si>
  <si>
    <t>MEJORAMIENTO DE LAS SALAS DE AISLAMIENTO RESPIRATORIO PARA PACIENTES BK POSITIVOS EN EL SERVICIO DE MEDICINA INTERNA - INFECTOLOGIA Y VIH DEL HNGAI - RAS ALMENARA</t>
  </si>
  <si>
    <t xml:space="preserve">MEJORAMIENTO DEL SERVICIO DE TOMOGRAFIA EN EL DEPARTAMENTO DE EMERGENCIA DEL HNGAI </t>
  </si>
  <si>
    <t>MEJORAMIENTO DE LA CAPACIDAD RESOLUTIVA DEL CENTRO QUIRÚRGICO DEL HOSPITAL II MOQUEGUA</t>
  </si>
  <si>
    <t>Enero</t>
  </si>
  <si>
    <t>IMPLEMENTACIÓN DEL SERVICIO DE ANATOMÍA PATOLÓGICA DEL HOSPITAL II MOQUEGUA, RED ASISTENCIAL MOQUEGUA, DEPARTAMENTO DE MOQUEGUA</t>
  </si>
  <si>
    <t xml:space="preserve">INSTALACIÓN DE SERVICIOS DE SALUD DE MAYOR CAPACIDAD RESOLUTIVA EN EL CENTRO ASISTENCIAL PABLO BERMUDEZ </t>
  </si>
  <si>
    <t>-</t>
  </si>
  <si>
    <t>En ejecución de obra, culminación contractual mayo 2015</t>
  </si>
  <si>
    <t>Culminada</t>
  </si>
  <si>
    <t>Ejecución de Obra</t>
  </si>
  <si>
    <t xml:space="preserve">MEJORAMIENTO DEL SERVICIO DE NEONATOLOGIA EN EL HNGAI </t>
  </si>
  <si>
    <t>Se ha suscrito un Convenio con UNICEF para su adquisición</t>
  </si>
  <si>
    <t>27.06.2011</t>
  </si>
  <si>
    <t>28.02.2012</t>
  </si>
  <si>
    <t>PRESUPUESTO DE INVERSIONES 2015</t>
  </si>
  <si>
    <t>Concepto</t>
  </si>
  <si>
    <t>Estudios de Pre Inversión</t>
  </si>
  <si>
    <t>Obra</t>
  </si>
  <si>
    <t xml:space="preserve">Total </t>
  </si>
  <si>
    <t>Marzo</t>
  </si>
  <si>
    <t>% Avance</t>
  </si>
  <si>
    <t>Estudios Definitivos</t>
  </si>
  <si>
    <t>Equipamiento</t>
  </si>
  <si>
    <t xml:space="preserve">Aspectos que incidieron en su ejecución </t>
  </si>
  <si>
    <t>Concluido</t>
  </si>
  <si>
    <t>Sin ET</t>
  </si>
  <si>
    <t>En Proceso Logístico</t>
  </si>
  <si>
    <t>01.09.2014</t>
  </si>
  <si>
    <t>16.04.2014</t>
  </si>
  <si>
    <t>29.09.2014</t>
  </si>
  <si>
    <t>21.11.2014</t>
  </si>
  <si>
    <t>En estudio de mercado por el área de Logística de la RED (los profesionales invitados no presentan cotizaciones)</t>
  </si>
  <si>
    <t>Proceso Adjudicado, en elaboración del Expediente Técnico</t>
  </si>
  <si>
    <t>Aprobado</t>
  </si>
  <si>
    <t xml:space="preserve">Expediente Técnico concluido, se solicitó transferencia de Fondos y Habilitación Presupuestal por S/.39,990.00 </t>
  </si>
  <si>
    <t>Ejecución  al mes de febrero</t>
  </si>
  <si>
    <t>Se han designado los comités para elaboración de TDR, en proceso de elaboración.</t>
  </si>
  <si>
    <t>La Red no cuenta con el sustento de cambio de objetivo del proyecto, la SGED elaborará el Anteproyecto.</t>
  </si>
  <si>
    <t>Presupuesto a Modificar</t>
  </si>
  <si>
    <t>Componentes</t>
  </si>
  <si>
    <t>Expediente Técnico</t>
  </si>
  <si>
    <t>En Proceso Logístico (Convocatoria)                                 Convenio          EsSalud-OIM</t>
  </si>
  <si>
    <t>En proceso Logístico                (Actos Preparatorios)</t>
  </si>
  <si>
    <t>No corresponde</t>
  </si>
  <si>
    <t>En proceso Logístico                (Convocatoria)</t>
  </si>
  <si>
    <t>En proceso Logístico                (Actos Preparatorios- Llave en mano)</t>
  </si>
  <si>
    <t>En Elaboración de Términos de Referencia</t>
  </si>
  <si>
    <t>En Elaboración de Especificaciones Técnicas</t>
  </si>
  <si>
    <t>La GCL ha remitido los Expedientes de equipamiento a la OIM para su convocatoria</t>
  </si>
  <si>
    <t>En Proceso Logístico, la GCL devolvió los TDR para modificación, los mismos que han sido corregidos y remitidos a la GCL.</t>
  </si>
  <si>
    <t>Se prevee el pago del 20% de adelanto directo, condicionado a la aprobación del Expediente Técnico.</t>
  </si>
  <si>
    <t>La GCPS, con Carta-2654-GCPS-11.03 remite a la GCL  los expedientes técnicos conteniendo las Condiciones Generales para la Adquisición, Especificaciones Técnicas, Servicios Conexos. Se Estima para el presente año el pago del 40%</t>
  </si>
  <si>
    <t>En proceso de convocatoria- Res. 39-GCL-EsSalud-2015 (Fase de integración de bases), El Estudio de mercado concluyó en el valor referencial de S/.165,000</t>
  </si>
  <si>
    <t>La GCL devolvió el expediente para cambio en TDR. (Carta 1083-GCL-23.03) El Estudio de mercado concluyó en el valor referencial de S/.245,036.49</t>
  </si>
  <si>
    <t>La GCL devolvió el expediente para cambio en TDR.Se Presentó a la GCL el TDR modificado.</t>
  </si>
  <si>
    <t>Expediente Concluido y Aprobado con Resolución Nº 221-GRAJUL-EsSalud-2014, En Ejecución de obra.</t>
  </si>
  <si>
    <t>Se resolvió el contrato, En elaboración de TDR para contratación de especialistas. Importe presupuestado para estudio de suelos</t>
  </si>
  <si>
    <t>La RED Asistencial ha propuesto la reubicación del terreno. Importe presupuestado para estudio de suelos</t>
  </si>
  <si>
    <t>Se prevee el pago del 40% de adelanto directo, condicionado a la aprobación del Expediente Técnico.</t>
  </si>
  <si>
    <t xml:space="preserve">Se resolvió el contrato, En elaboración de TDR para contratación de especialistas. </t>
  </si>
  <si>
    <t>Se comunicó a la RED la certificación presupuestal Carta-188-GCGF-20.03 (S/.671,224.19-OBRA, S/.36,500-SUP)</t>
  </si>
  <si>
    <t>Obra Culminada, se solicitó a la GCF la Transferencia de Fondos y Habilitación Presupuestal por el importe de S/.226,269.48. y S/.7,605.71. para el pago de valorizaciones</t>
  </si>
  <si>
    <t xml:space="preserve">Proceso de selección adjudicado. Se realizó la habilitación presupuestal por S/.219,934.00. </t>
  </si>
  <si>
    <t xml:space="preserve">Importe previsto para pago de liquidaciones de obra. </t>
  </si>
  <si>
    <t>Importe previsto para el pago por la adquisición de equipamiento correspondiente a los Proyectos "Nuevo Hospital II Tarapoto", "Nuevo Hospital II Abancay", "Hospital de Alta Complejidad de la Libertad", entre otros en liquidación.</t>
  </si>
  <si>
    <t xml:space="preserve">Importe presvisto para liquidación por saldos correspondientes a expedientes técnicos </t>
  </si>
  <si>
    <t>ESTUDIOS DE PREINVERSION</t>
  </si>
  <si>
    <t>Perfil y Factibilidad</t>
  </si>
  <si>
    <t>PROYECTOS DE INVERSION MAYOR</t>
  </si>
  <si>
    <t>PROYECTOS DE INVERSION MENOR</t>
  </si>
  <si>
    <t>DIFERENCIA</t>
  </si>
  <si>
    <t>Diferencia</t>
  </si>
  <si>
    <t>Propuesta de Reestructuración</t>
  </si>
  <si>
    <t>OTROS PROYECTOS DE INVERSION MENOR</t>
  </si>
  <si>
    <t>SALDO</t>
  </si>
  <si>
    <t>Se han designado los comités para elaboración de TDR, en proceso de elaboración. Se ha estimado el 20% de pago por adelanto directo</t>
  </si>
  <si>
    <t>La GCPS culminó con la elaboración de las Especificaciones Técnicas, excediendose el valor del PIP se solicitó a la GCPS realice las modificaciones correspondientes. Se prevee el pago del 20% de adelanto directo</t>
  </si>
  <si>
    <t>RED</t>
  </si>
  <si>
    <t>ALMENARA</t>
  </si>
  <si>
    <t>MEJORAMIENTO DE LOS SERVICIOS DE SALUD DEL HOSPITAL III DE EMERGENCIAS GRAU</t>
  </si>
  <si>
    <t xml:space="preserve">CREACIÓN DEL SERVICIO DE RADIOTERAPIA EN EL HNGAI </t>
  </si>
  <si>
    <t xml:space="preserve">MEJORAMIENTO DE LOS SERVICIOS DE SALUD DEL HOSPITAL II VITARTE </t>
  </si>
  <si>
    <t>ANCASH</t>
  </si>
  <si>
    <t xml:space="preserve">CREACIÓN DEL HOSPITAL DE ALTA COMPLEJIDAD CHIMBOTE </t>
  </si>
  <si>
    <t>AREQUIPA</t>
  </si>
  <si>
    <t xml:space="preserve">MEJORAMIENTO Y AMPLIACIÓN DE LOS SERVICIOS DE SALUD DEL HOSPITAL I EDMUNDO ESCOMEL </t>
  </si>
  <si>
    <t xml:space="preserve">CREACIÓN DE LA UNIDAD DE ATENCIÓN RENAL AMBULATORIA </t>
  </si>
  <si>
    <t>CAJAMARCA</t>
  </si>
  <si>
    <t xml:space="preserve">MEJORAMIENTO Y AMPLIACIÓN DE LOS SERVICIOS DE SALUD DEL HOSPITAL III CAJAMARCA </t>
  </si>
  <si>
    <t>CUSCO</t>
  </si>
  <si>
    <t xml:space="preserve">CREACIÓN DEL SERVICIO DE RADIOTERAPIA EN EL HOSPITAL NACIONAL ADOLFO GUEVARA DE LA RED ASISTENCIAL CUSCO </t>
  </si>
  <si>
    <t>CREACIÓN DE LA UNIDAD DE ATENCIÓN RENAL AMBULATORIA</t>
  </si>
  <si>
    <t>HUARAZ</t>
  </si>
  <si>
    <t xml:space="preserve">MEJORAMIENTO Y AMPLIACIÓN DEL HOSPITAL II HUARAZ </t>
  </si>
  <si>
    <t>ICA</t>
  </si>
  <si>
    <t>RECUPERACIÓN DE LOS SERVICIOS DE SALUD DEL HOSPITAL MARIE REICHE - MARCONA</t>
  </si>
  <si>
    <t>CREACIÓN DEL SERVICIO DE RADIOTERAPIA  ICA</t>
  </si>
  <si>
    <t>JULIACA</t>
  </si>
  <si>
    <t xml:space="preserve">MEJORAMIENTO DE LOS SERVICIOS DE SALUD DEL HOSPITAL III JULIACA </t>
  </si>
  <si>
    <t>JUNÍN</t>
  </si>
  <si>
    <t xml:space="preserve">CREACIÓN DEL SERVICIO DE RADIOTERAPIA EN EL HNRPP </t>
  </si>
  <si>
    <t>LA LIBERTAD</t>
  </si>
  <si>
    <t xml:space="preserve">AMPLIACIÓN DEL SERVICIO DE RADIOTERAPIA CON ACELERADOR LINEAL </t>
  </si>
  <si>
    <t xml:space="preserve">MEJORAMIENTO Y AMPLIACIÓN DE LOS SERVICIOS DE SALUD DEL CENTRO ASISTENCIAL MOCHE </t>
  </si>
  <si>
    <t>MEJORAMIENTO Y AMPLIACIÓN DE LOS SERVICIOS DE SALUD DEL HOSPITAL I FLORENCIA DE MORA</t>
  </si>
  <si>
    <t>LAMBAYEQUE</t>
  </si>
  <si>
    <t xml:space="preserve">CREACIÓN E IMPLEMENTACIÓN DEL CAP III JAÉN </t>
  </si>
  <si>
    <t>LORETO</t>
  </si>
  <si>
    <t xml:space="preserve">MEJORAMIENTO DE LOS SERVICIOS DE SALUD DEL CENTRO ASISTENCIAL YURIMAGUAS </t>
  </si>
  <si>
    <t>MOQUEGUA</t>
  </si>
  <si>
    <t xml:space="preserve">MEJORAMIENTO DE LOS SERVICIOS DE SALUD DEL HOSPITAL II ILO </t>
  </si>
  <si>
    <t>MOYOBAMBA</t>
  </si>
  <si>
    <t xml:space="preserve">MEJORAMIENTO DE LOS SERVICIOS DE SALUD DEL HOSPITAL I RIOJA </t>
  </si>
  <si>
    <t>PASCO</t>
  </si>
  <si>
    <t xml:space="preserve">MEJORAMIENTO DE LOS SERVICIOS DE SALUD DEL HOSPITAL II PASCO </t>
  </si>
  <si>
    <t>PIURA</t>
  </si>
  <si>
    <t xml:space="preserve">CREACIÓN E IMPLEMENTACIÓN DEL HOSPITAL DE ALTA COMPLEJIDAD </t>
  </si>
  <si>
    <t xml:space="preserve">MEJORAMIENTO DE LOS SERVICIOS DE SALUD DEL HOSPITAL II TALARA </t>
  </si>
  <si>
    <t>PUNO</t>
  </si>
  <si>
    <t xml:space="preserve">CREACIÓN E IMPLEMENTACIÓN DEL HOSPITAL DEL ALTIPLANO </t>
  </si>
  <si>
    <t>REBAGLIATI</t>
  </si>
  <si>
    <t>MEJORAMIENTO Y AMPLIACIÓN DE LOS SERVICIOS DE SALUD DE LA RED ASISTENCIAL REBAGLIATI SAN JUAN DE MIRAFLORES,</t>
  </si>
  <si>
    <t xml:space="preserve">CREACIÓN E IMPLEMENTACIÓN DE LA UNIDAD DE TRANSPLANTES DE PROGENITORES HEMATOPOYÉTICOS ALOGÉNICO DE DONANTE NO RELACIONADO EN EL HNERM </t>
  </si>
  <si>
    <t>MEJORAMIENTO Y AMPLIACIÓN DE LOS SERVICIOS DE SALUD DEL POLICLINICO JUAN JOSE RODRIGUEZ DE LA RED ASISTENCIAL REBAGLIATI, EN EL DISTRITO DE CHORRILLOS</t>
  </si>
  <si>
    <t>TACNA</t>
  </si>
  <si>
    <t xml:space="preserve">MEJORAMIENTO Y AMPLIACIÓN DE LOS SERVICIOS DE SALUD DEL HOSPITAL III DANIEL ALCIDES CARRIÓN </t>
  </si>
  <si>
    <t>NACIONAL</t>
  </si>
  <si>
    <t>CREACIÓN DEL INSTITUTO DEL NIÑO Y EL ADOLESCENTE DEL SEGURO SOCIAL</t>
  </si>
  <si>
    <t>MEJORAMIENTO DE LOS SERVICIOS DE SALUD DE LAS UNIDADES DE ATENCIÓN DE MEDICINA COMPLEMENTARIA DE LOS CENTROS ASISTENCIALES A NIVEL NACIONAL</t>
  </si>
  <si>
    <t>Se culminó con el Perfil, la Factibilidad se formulara en el marco del Convenio suscrito entre EsSalud y PROINVERSION</t>
  </si>
  <si>
    <t xml:space="preserve">INSTALACIÓN DE LOS SERVICIOS DE MEDICINA PALIATIVA DE LA RED ASISTENCIAL REBAGLIATI </t>
  </si>
  <si>
    <t>Perfil corregido remitido a OCPD para evaluación
(Carta Nº 2765-GCI-ESSALUD-2014 del 11.12.2014)
Tramite de viabilidad (Carta Nº 53-GCPD-ESSALUD-2015 del 18.03.2015)</t>
  </si>
  <si>
    <t>Perfil corregido remitido a OCPD para evaluación
(Carta Nº 590-GCI-ESSALUD-2015 del 02.03.2015)
Aprobación del PIP y Autorización a Factibilidad
(Resolución Nº 369-GG-ESSALUD-2015 del 13.03.2015)</t>
  </si>
  <si>
    <t>Perfil corregido remitido a OCPD para evaluación
(Carta Nº 321-GCI-ESSALUD-2015 del 06.02.2015)
Aprobación del PIP y Autorización a Factibilidad
(Resolución Nº 370-GG-ESSALUD-2015 del 13.03.2015)</t>
  </si>
  <si>
    <t xml:space="preserve">Perfil corregido remitido a GCPD para evaluación
(Carta Nº 270-GCI-ESSALUD-2015 del 30.01.2015)
Reunión con Unidad Evaluadora: 06.04.2015 </t>
  </si>
  <si>
    <t>Perfil remitido a GCPD para evaluación
(Carta Nº 607-GCI-ESSALUD-2015 del 03.03.2015)</t>
  </si>
  <si>
    <t>Perfil remitido a OCPD para evaluación
(Carta Nº 2897-GCI-ESSALUD-2014 del 26.12.2014)</t>
  </si>
  <si>
    <t>Perfil corregido remitido a OCPD para evaluación
(Carta Nº 80-GCPI-ESSALUD-2015 del 17.03.2015)</t>
  </si>
  <si>
    <t xml:space="preserve">Perfil corregido remitido a OCPD para evaluación
(Carta Nº 271-GCI-ESSALUD-2015 del 30.01.2015)
Reunión con Unidad Evalaudora: 06.04.2015 </t>
  </si>
  <si>
    <t>Factibilidad remitida a OCPD para evaluación
(Carta Nº 77-GCPI-ESSALUD-2015 del 17.03.2015)
Pendiente contratación de Especialistas (Agosto 2014)
Pendiente EMS y LT (Orden Nº 588-GCL-2014 del 01.04.2014)
En proceso ambas convocatorias</t>
  </si>
  <si>
    <t>Perfil remitido a OCPD para evaluación
(Carta Nº 083-GCPI-ESSALUD-2015 del 18.03.2015)</t>
  </si>
  <si>
    <t>Perfil remitido a GCPD para evaluación
(Carta Nº 321-GCI-ESSALUD-2015 del 05.02.2015)
Recepción observaciones de GCPD 
(Carta Nº 313-OCPD-2015 del 20.02.2015)
Perfil corregido remitido a OCPD para evaluación
(Carta Nº 194-GCPI-ESSALUD-2015 del 30.03.2015)</t>
  </si>
  <si>
    <t>Perfil remitido a GCPD para evaluación
(Carta Nº 2561-GCI-ESSALUD-2014 del 18.11.2014)
Recepción observaciones de GCPD
(Carta Nº 070-GCPD-2014 del 20.03.2015)
RA Arequipa ha contratado el EMS y LT</t>
  </si>
  <si>
    <t>Perfil remitido a GCPD para evaluación
(Carta Nº 1948-GCI-ESSALUD-2014 del 08.09.2014)
Recepción observaciones de GCPD
(Carta Nº 1885-OCPD-2014 del 29.10.2014)</t>
  </si>
  <si>
    <t>Perfil remitido a GCPD para evaluación
(Carta Nº 2887-GCI-ESSALUD-2014 del 26.12.2014)
Recepción observaciones de GCPD
(Carta Nº 080-GCPD-2014 del 23.03.2015)
RAA ha contratado el EMS y LT</t>
  </si>
  <si>
    <t>Factibilidad remitida a GCPD para evaluación
(Carta Nº 1627-GCI-ESSALUD-2014 del 25.07.2014)
Recepción observaciones de GCPD
(Carta Nº 1673-OCPD-2014 del 25.09.2014).
Anteproyecto concluido. Entrega Fact. 10.04.2015</t>
  </si>
  <si>
    <t>Perfil remitido a GCPD para evaluación
(Carta Nº 2142-GCI-ESSALUD-2014 del 01.10.2014)
Recepción observaciones de GCPD
(Carta Nº 2072-OCPD-2014 del 28.11.2014)
Pendiente Clasificación Ambiental (DIGESA)</t>
  </si>
  <si>
    <t>Perfil remitido a GCPD para evaluación
(Carta Nº 1801-GCI-ESSALUD-2014 del 18.08.2014)
Recepción observaciones de GCPD
(Cartas Nº 1693 y 2013-OCPD-2014 del 26.09.2014 y 17.11.2014)</t>
  </si>
  <si>
    <t>Perfil remitido a GCPD para evaluación
(Carta Nº 2392-GCI-ESSALUD-2014 del 31.10.2014)
Recepción observaciones de GCPD 
(Carta Nº 371-OCPD-2015 del 05.03.2015)</t>
  </si>
  <si>
    <t>Factibilidad remitida a GCPD para evaluación
(Carta Nº 2791-GCI-ESSALUD-2014 del 12.12.2014)
Recepción observaciones de GCPD 
(Carta Nº 10-GCPD-2015 del 13.03.2015)</t>
  </si>
  <si>
    <t>Estado Situacional</t>
  </si>
  <si>
    <t xml:space="preserve">UNIDAD DE ATENCION RENAL - DISTRITO DE CALLERIA-CORONEL PORTILLO-UCAYALI </t>
  </si>
  <si>
    <t>UCAYALI</t>
  </si>
  <si>
    <t>Perfil remitido a GCPD para evaluación
(Carta Nº 1340-GCI-ESSALUD-2014 del 18.06.2014)
Recepción observaciones de GCPD
(Carta Nº 1368-OCPD-2014 del 06.08.2014)</t>
  </si>
  <si>
    <t>Perfil concluido.
Se ha solicitado a RA Minuta de Compra Venta de terrno destinado para el PIP.</t>
  </si>
  <si>
    <t>En formulación conjuntamente con RA Cuzco.
Pendiente contratación de EMS y LT, encargado a RA</t>
  </si>
  <si>
    <t>En formulación. Culminación Abril 2015</t>
  </si>
  <si>
    <t xml:space="preserve">CREACION DEL CENTRO DE ATENCION PRIMARIA III - LA TINGUIÑA - ICA </t>
  </si>
  <si>
    <t>TdR remitido a GCL para proceso de selección (Carta Nº 514-GCI-ESSALUD-2014 del 12.03.2014).
Proceso de adjudicación: Impugnado ante OSCE
Pronunciamiento OSCE: 04.11.2014
Resolución Nulidad Nº    -PE-ESSALUD-2015 del 00.03.2015</t>
  </si>
  <si>
    <t>TdR y Orden Serv. Nº 407-GCL-2014 del 19.03.2014. 
Proceso de adjudicación: Impugnado ante OSCE
Pronunciamiento OSCE 19.11.2014
Buena Pro: 13.01.2015
Resolución Recurso de Apelación: 25.03.2015</t>
  </si>
  <si>
    <t>TdR y Orden Servicios Nº 1597-GCL-2014 del 17.07.2014.
Expediente en Subgerencia de Bases y Estudio de Mercado</t>
  </si>
  <si>
    <t>TdR remitido a GCL para proceso de selección (Carta Nº 433-GCI-ESSALUD-2014 del 04.03.2014)
Expediente en la Subgerencia de Bases y Estudio de Mercado, para actualización de valor referencia</t>
  </si>
  <si>
    <t>TdR y Orden Servicios Nº 411-GCL-2014 del 19.03.2014. 
Proceso de adjudicación: Impugnado ante OSCE
Pronunciamiento OSCE 19.11.2014
Buena Pro: 13.01.2015
Resolución Recurso de Apelación: 17.03.2015</t>
  </si>
  <si>
    <t>TdR y Orden de Servicios Nº 952-GCL-2014 del 12.05.2014. 
Expediente en la Subgerencia de Bases y Estudio de Mercado</t>
  </si>
  <si>
    <t>En trámite proceso para contratar elaboración de Estudio de Mecánica de Suelos y Levantamiento Topográfico</t>
  </si>
  <si>
    <t>Servicio contratado para elaborar Estudio de Mecánica de Suelos y Levantam. Topográfico
Se solicitó información vía correo electrónico</t>
  </si>
  <si>
    <t>AMAZONAS</t>
  </si>
  <si>
    <t>CAP II CABALLOCOCHA</t>
  </si>
  <si>
    <t>Acciones Abril</t>
  </si>
  <si>
    <t>I Modificado</t>
  </si>
  <si>
    <t>Estado Situacional - Mes de Marzo</t>
  </si>
  <si>
    <t>Factibilidad remitida a GCPD para evaluación
(Carta Nº 1354-GCI-ESSALUD-2014 del 23.06.2014)
Recepción observaciones de GCPD
(Carta Nº 1463-OCPD-2014 del 21.08.2014)
En desarrollo Anteproyecto (en revisión especialidad de Eléctricas, pendiente Costos y Presupuestos).
Pendiente reunión de coordinación con GCAMyPCD sobre acuerdo de ceder terreno del CERP La Victoria</t>
  </si>
  <si>
    <t>-Carta los usuarios y la GCAMyPCD para definición del terreno</t>
  </si>
  <si>
    <t>-En proceso de revisión de la GCPD (45 d)</t>
  </si>
  <si>
    <t>I TRIMESTRE 2016</t>
  </si>
  <si>
    <t>- Se remitirán los TDR a la GCPD para remitirlos a PROINVERSION</t>
  </si>
  <si>
    <t xml:space="preserve">-La RED Arequipa debe remitir formalmente la población adscrita a los Centros Asistenciales y trámite de consolidación de Lotes.             </t>
  </si>
  <si>
    <t>-Se contratará un economista para el levantamiento de observaciones y especialistas para anteproyecto</t>
  </si>
  <si>
    <t>IV TRIMESTRE 2015</t>
  </si>
  <si>
    <t>-Se remitira el perfil a GCPD.         -Inicio de Factibilidad                              -La RED debe agilizar la modificación de parámetros y zonificación.                                              - Exclusión del PAC</t>
  </si>
  <si>
    <t>-Se culminará el levantamiento de observaciones.                                            -En proceso de selección de contratación de especialistas y ecoeficiencia</t>
  </si>
  <si>
    <t>-Se contratará especialistas para anteproyecto</t>
  </si>
  <si>
    <t>- En proceso de Nueva convocatoria</t>
  </si>
  <si>
    <t>II TRIMESTRE 2016</t>
  </si>
  <si>
    <t>- Firma de contrato (09 de Abril) e inicio de Consultoria</t>
  </si>
  <si>
    <t>-Contratación de especialidades para Anteproyecto</t>
  </si>
  <si>
    <t>En proceso de Selección</t>
  </si>
  <si>
    <t>Perfil corregido remitido a GCPD para evaluación
(Carta Nº 2479-GCI-ESSALUD-2014 del 10.11.2014)
Recepción observaciones de GCPD 
(Carta Nº 334-OCPD-2015 del 25.02.2015)
EMS y LT: Orden de Servicios Nº 1091-GCL-2014 del 28.05.2014). En proceso para nueva convocatoria</t>
  </si>
  <si>
    <t>II TRIMESTRE 2015 (24 MM) Contrat Expediente. 30% adelanto</t>
  </si>
  <si>
    <t>Se ha solicitado información a la RED</t>
  </si>
  <si>
    <t>-En revisión, se programará la reunión de coordinación GCPS, GCPD, GCPI</t>
  </si>
  <si>
    <t>- En levantamiento de observaciones.                                - Se contratará especialistas para anteproyecto</t>
  </si>
  <si>
    <t>III TRIMESTRE 2015</t>
  </si>
  <si>
    <t>Su elaboración por Consultoría Externa. Solicitud de inclusión al PAC</t>
  </si>
  <si>
    <t>-En levantamiento de observaciones</t>
  </si>
  <si>
    <t>II TRIMESTRE 2015 (220 MM) Contrat Expediente. 30% adelanto</t>
  </si>
  <si>
    <t>- Se remitió requerimiento de contratación de especialistas para Anteproyecto en Agosto 2014, aún no han sido adjudicados</t>
  </si>
  <si>
    <t>- Convocar Reunión con GCPD y GCPS para definición de Proyecto</t>
  </si>
  <si>
    <t>Aprobación del Perfil, Pendiente ontratacion de especialistas y Estudio de Vulnerabilidad. Informe Tecnico para convenio UNI</t>
  </si>
  <si>
    <t>II TRIMESTRE 2015 (49 MM) Contrat Expediente. 30% adelanto</t>
  </si>
  <si>
    <t>II TRIMESTRE (1,2 MM)</t>
  </si>
  <si>
    <t>POLICLINICO SAN BORJA</t>
  </si>
  <si>
    <t>Se ha suscrito convenio con la Municipalidad de San Borja</t>
  </si>
  <si>
    <t>Incorporación de los Estudios de Pre Inversión en Convenio UNI</t>
  </si>
  <si>
    <t>HOSPITAL PERU</t>
  </si>
  <si>
    <t>Proyectos a incluirse en el  I MODIFICADO del Plan de Inversiones 2015</t>
  </si>
  <si>
    <t>HOSPITAL EL BUEN SAMARITANO - BAGUA - AMAZONAS</t>
  </si>
  <si>
    <t>HOSPITAL VICTOR LAZARTE - TRUJILLO</t>
  </si>
  <si>
    <t>I MODIFICADO</t>
  </si>
  <si>
    <t>CAP NASCA - ICA</t>
  </si>
  <si>
    <t>Contratación de Médico especialista y Estudio de Suelos</t>
  </si>
  <si>
    <t>Contratación de especialidades para Anteproyecto y estudio de suelos</t>
  </si>
  <si>
    <t>Estudios de Preinversión por Consultoria Externa</t>
  </si>
  <si>
    <t>Proceso Adjudicado, en elaboración del Expediente Técnico OC 4502210161</t>
  </si>
  <si>
    <t>Expediente Técnico concluido en espera de aprobación de Formatos SNIP 15 Y SNIP 16, se prevee el pago del 50%</t>
  </si>
  <si>
    <t>Se ha devuelto a la Red el expediente de reubicación de redes de desague, debido a que la SGED no cuenta con Ing. Sanitario para la revisión del mismo y aprobación</t>
  </si>
  <si>
    <t>Se estima la culminación del expediente Técnico en el IV Trimestre 2014</t>
  </si>
  <si>
    <t>La SGED se encuentra revisando el levantamiento de observaciones del entregable final.</t>
  </si>
  <si>
    <t xml:space="preserve"> Se prevee el pago del 20% de adelanto</t>
  </si>
  <si>
    <t>La SBN se ha pronunciado denegando el requerimiento de EsSalud respecto al saneamiento de terreno donado. Se retirará del Plan de Inversiones</t>
  </si>
  <si>
    <t>En proceso de elaboración de aprobación de resolución de aprobación, se remitirá a la red para su ejecución e inclusión al PAC, Se estima el pago del 50%</t>
  </si>
  <si>
    <t>Pendiente la compra del Inmueble, por saneamiento físico legal a cargo del propietario. Ejecución condicionada a adquisición del Inmueble</t>
  </si>
  <si>
    <t>HOSPITAL TEMPORAL DE MARCONA</t>
  </si>
  <si>
    <t>Se remitieron los TDR en el mes de noviembre 2014, el expediente ha sido remitido por la GCL a OCAJ.  Se ha programado el pago del 40%                                                                                                   El Estudio de mercado concluyó en La GCF S/.3'775,118.66 cuenta con Certificación Presupuestal (Carta 582-GCF-20.02.15)</t>
  </si>
  <si>
    <t>La GCPS culminó con la elaboración de las Especificaciones Técnicas, excediendose el valor del PIP se solicitó a la GCPS realice las modificaciones correspondientes. La prestación se brindará a través de Servicios.</t>
  </si>
  <si>
    <t>PRESUPUESTO LIBERADO</t>
  </si>
  <si>
    <t>GASTO DE CAPITAL NO LIGADO A PROYECTOS CORRESPONDIENTE A INFRAESTRUCTURA.</t>
  </si>
  <si>
    <t>REESTRUCTURACION DEL PRESUPUESTO DE INVERSIONES (AL 15.04.15)</t>
  </si>
  <si>
    <t>Inmueble (Vigen de Guadalupe)</t>
  </si>
  <si>
    <t>SUB Total</t>
  </si>
  <si>
    <t>TOTAL</t>
  </si>
  <si>
    <t>Saldo</t>
  </si>
  <si>
    <t>Proyectos en FORMULACION incluidos en el Plan de Inversiones 2015</t>
  </si>
  <si>
    <t>Equipamiento Hospitalario</t>
  </si>
  <si>
    <t xml:space="preserve">ASPECTOS QUE INCIDIERON EN SU EJECUCIÓN </t>
  </si>
  <si>
    <t>INFORMACIÓN DE CONTRATACIÓN</t>
  </si>
  <si>
    <t>LIQUIDACIÓN DE OBRAS</t>
  </si>
  <si>
    <t>INFORME DE SUPERVISIÓN DE CONTRATOS</t>
  </si>
  <si>
    <t>CONTRATISTA</t>
  </si>
  <si>
    <t>SUPERVISIÓN</t>
  </si>
  <si>
    <t>MONTO CONTRATADO</t>
  </si>
  <si>
    <t>PLAZO DE EJECUCIÓN</t>
  </si>
  <si>
    <t>FECHA DE INICIO DE OBRA</t>
  </si>
  <si>
    <t>SITUACIÓN</t>
  </si>
  <si>
    <t>COMPONENTES</t>
  </si>
  <si>
    <t>PROYECTO</t>
  </si>
  <si>
    <t>VIABILIDAD</t>
  </si>
  <si>
    <t>CÓDIGO SNIP</t>
  </si>
  <si>
    <t>MONTOS DE ADICIONALES DE OBRA (S/)</t>
  </si>
  <si>
    <t>CONSTRUCTORA MALAGA</t>
  </si>
  <si>
    <t>Consorcio ATA - KUKOVA</t>
  </si>
  <si>
    <t>330 días</t>
  </si>
  <si>
    <t>Obra Recepcionada y en proceso arbitral</t>
  </si>
  <si>
    <t>CLEAN ROOM &amp; VALIDATIÓN SAC</t>
  </si>
  <si>
    <t>90 días</t>
  </si>
  <si>
    <t>Demora en el desaduanaje del equipo de aire acondicionado</t>
  </si>
  <si>
    <t>Se ha culminado el saldo de obra 100%, recepcionado y en uso</t>
  </si>
  <si>
    <t>SALDO DE OBRA:MEJORAMIENTO Y AMPLIACION DE LOS SERVICIOS DEL AREA PEDIATRICA DEL INSTITUTO NACIONAL CARDIOVASCULAR - INCOR</t>
  </si>
  <si>
    <t>SALDO DE OBRA: CREACION E IMPLEMENTACION DEL SERVICIO DE TOMOGRAFIA EN EL HOSPITAL I VICTOR ALFREDO LAZO PERALTA - MADRE DE DIOS</t>
  </si>
  <si>
    <t>CONSORCIO RICARDO PALMA</t>
  </si>
  <si>
    <t>OMAR ORLANDO TABOADA COBEÑAS</t>
  </si>
  <si>
    <t>S/.718,000 inc. IGV</t>
  </si>
  <si>
    <t>90 d.c.</t>
  </si>
  <si>
    <t>06.07.2018</t>
  </si>
  <si>
    <t>MEJORAMIENTO Y AMPLIACIÓN DE LAS SALAS DE OBSERVACIÓN DEL SERVICIO DE EMERGENCIA DEL HOSPITAL III IQUITOS DE LA RED ASISTENCIAL LORETO. DISTRITO DE PUNCHANA, PROVINCIA DE MAYNAS Y DEPARTAMENTO DE LORETO</t>
  </si>
  <si>
    <t>CONSORCIO CONSTRUCCION</t>
  </si>
  <si>
    <t>CONSORCIO SALUD SANTA ANITA</t>
  </si>
  <si>
    <t>27.10.2018</t>
  </si>
  <si>
    <t xml:space="preserve">CONSORCIO SALUD CHINCHEROS III </t>
  </si>
  <si>
    <t>INSTITUTO DE CONSULTORIA S.A.</t>
  </si>
  <si>
    <t>No inicia por encontrarse la
Obra en Proceso de Arbitraje(Conciliación en GCAJ)</t>
  </si>
  <si>
    <t>24.02.2019</t>
  </si>
  <si>
    <t>CONSORCIO EDIFICACION</t>
  </si>
  <si>
    <t>JORGE ANTONIO VALENZUELA FLORES</t>
  </si>
  <si>
    <t xml:space="preserve">NO SE REPORTAN </t>
  </si>
  <si>
    <t>ROMYNA CONTRATISTAS GENERALES SOCIEDAD ANONIMA CERRADA</t>
  </si>
  <si>
    <t>BERNARDO ALANOCA ARAGON</t>
  </si>
  <si>
    <t>100 DIAS CALENDARIO</t>
  </si>
  <si>
    <t>NINGUNO</t>
  </si>
  <si>
    <t>12'244,896.16</t>
  </si>
  <si>
    <t>270d.c.</t>
  </si>
  <si>
    <t>21.09.2019</t>
  </si>
  <si>
    <t>CONSORCIO SANTO DOMINGO</t>
  </si>
  <si>
    <t>CONSORCIO SUPERVIDOR ESSALUD LIMA</t>
  </si>
  <si>
    <t>Saldo de obra ejecutado como adquisición de un bien, y que culminó el 07 de noviembre, como consecuencia de una ampliación de plazo de 29 dc</t>
  </si>
  <si>
    <t>MEJORAMIENTO DE LAS CONDICIONES DE ATENCION AL SERVICIO DE HOSPITALIZACION DEL HOSPITAL II DE HUANCAVELICA</t>
  </si>
  <si>
    <t>14.09.2020</t>
  </si>
  <si>
    <t>Constructora Vanessa Orietta SRL</t>
  </si>
  <si>
    <t>11.12.2019</t>
  </si>
  <si>
    <t>Supervisión ED</t>
  </si>
  <si>
    <t>Supervisión de Obra</t>
  </si>
  <si>
    <t>Supervisión de ED</t>
  </si>
  <si>
    <t>Supervision por Administracion Directa</t>
  </si>
  <si>
    <t>AMPLIACION DEL SERVICIO DE RADIOTERAPIA CON ACELERADOR LINEAL PARA LA RED ASISTENCIAL LA LIBERTAD</t>
  </si>
  <si>
    <t>Estudio Definitivo</t>
  </si>
  <si>
    <t>MEJORAMIENTO DE LOS SERVICIOS DE SALUD DEL HOSPITAL II PASCO DE LA RED ASISTENCIAL PASCO, EN EL DISTRITO DE FUNDICIÓN DE TINYAHUARCO, PROVINCIA DE PASCO, DEPARTAMENTO DE PASCO</t>
  </si>
  <si>
    <t>S/ 4,710,182.40.</t>
  </si>
  <si>
    <t>CONSORCIO TALUPA.</t>
  </si>
  <si>
    <t xml:space="preserve"> S/ 1,140,585.05.</t>
  </si>
  <si>
    <t>CREACIÓN DE LOS SERVICIOS DE SALUD DEL HOSPITAL DEL ALTIPLANO DE LA REGIÓN PUNO-ESSALUD, EN EL DISTRITO DE PUNO, PROVINCIA DE PUNO, DEPARTAMENTO DE PUNO</t>
  </si>
  <si>
    <t>CREACIÓN DE LOS SERVICIOS  DEL HOSPITAL ESPECIALIZADO EN LA RED ASISTENCIAL CAJAMARCA-ESSALUD, DISTRITO DE CAJAMARCA, PROVINCIA DE CAJAMARCA Y DEPARTAMENTO DE CAJAMARCA</t>
  </si>
  <si>
    <t>CESEL S.A.</t>
  </si>
  <si>
    <t>Estudio Definitivo Supervisión</t>
  </si>
  <si>
    <t>MEJORAMIENTO D ELOS SERVICIOS DE SALUD DEL HOSPITAL II TALARA EN EL DISTRITO DE PARIÑAS, PROVINCIA DE TALARA, DEPARTAMENTO DE PIURA</t>
  </si>
  <si>
    <t>MEJORAMIENTO DE LOS SERVICIOS DE SALUD DEL HOSPITAL II VITARTE DE LA RED ASISTENCIAL ALMENARA - ESSALUD, DISTRITO DE VITARTE, PROVINCIA DE LIMA Y DEPARTAMENTO DE LIMA</t>
  </si>
  <si>
    <t>INSTALACIÓN DE LOS SERVICIOS DE ATENCIÓN RENAL AMBULATORIA - ESSALUD, DE LA RED ASISTENCIAL AREQUIPA EN EL DISTRITO DE JACOBO HUNTER, PROVINCIA DE AREQUIPA, DEPARTAMENTO DE AREQUIPA</t>
  </si>
  <si>
    <t>EDUARDO DEXTRE MORIMOTO</t>
  </si>
  <si>
    <t>SANCHEZ HORNEROS GOMEZ ANTONIO</t>
  </si>
  <si>
    <t>MEJORAMIENTO DE LOS SERVICIOS DE ATENCIÓN RENAL AMBULATORIA EN EL HOSPITAL NACIONAL ADOLFO GUEVARA VELASCO DE LA RED ASISTENCIAL CUSCO - ESSALUD EN EL DISTRITO DE WANCHAQ, PROVINCIA DE CUSCO, DEPARTAMENTO DE CUSCO</t>
  </si>
  <si>
    <t>SANCHEZ HORMEROS GOMEZ ANTONIO</t>
  </si>
  <si>
    <t>HUMBERTO RONCAL HORNA</t>
  </si>
  <si>
    <t>RECUPERACIÓN DE LOS SERVICIOS DE SALUD DEL HOSPITAL MARIA REICHE DE LA RED ASISTENCIAL ICA – ESSALUD, EN EL DISTRITO DE MARCONA, PROVINCIA DE NASCA, DEPARTAMENTO DE ICA</t>
  </si>
  <si>
    <t>PINEARQ S.L.P., SUCURSAL PERU</t>
  </si>
  <si>
    <t>DEXTRE MORIMOTO EDUARDO RAUL</t>
  </si>
  <si>
    <t>MEJORAMIENTO Y AMPLIACION DE LOS SERVICIOS DE SALUD DEL HOSPITAL I FLORENCIA DE MORA DE LA RED ASISTENCIAL LA LIBERTAD – ESSALUD, DISTRITO PROVINCIA DE TRUJILLO, DEPARTAMENTO DE LA LIBERTAD</t>
  </si>
  <si>
    <t>Expediente Técnico culminado
Ya se cuenta con Licencia de Edificación.
Se ha remitido el Dictamen Tecnico N° 05-SGED-GEI-GCPI-ESSALUD-2019 de fecha 24.JUN.2019, aprobando el Estudio Definitivo a nivel de ejecucion de obra.</t>
  </si>
  <si>
    <t>IMPLEMENTACIÓN DEL SERVICIO DE ANATOMÍA PATOLÓGICA DEL HOSPITAL II MOQUEGUA, RED ASISTENCIAL MOQUEGUA, DEPARTAMENTO DE MOQUEGUA.</t>
  </si>
  <si>
    <t>CREACIÓN E IMPLEMENTACIÓN DE LA UNIDD DE TRANSPLANTES DE PROGENITORES HEMATOPOYÉTICOS ALOGÉNICO DE DONANTE NO RELACIONADO EN EL HOSPITAL NACIONAL EDGARDO REBAGLIATI MARTINS - ESSALUD, DISTRITO DE JESÚS MARÍA, PROVINCIA DE LIMA, DEPARTAMENTO DE LIMA</t>
  </si>
  <si>
    <t>CONSORCIO SALUD FLORENCIA</t>
  </si>
  <si>
    <t>Demora en los actos preparatorios para el procedimiento de selección.
Demora en estudio de mercado</t>
  </si>
  <si>
    <t xml:space="preserve">MEJORAMIENTO DE LA CAPACIDAD RESOLUTIVA DEL CENTRO QUIRÚRGICO DE EMERGENCIA DEL HOSPITAL NACIONAL GUILLERMO ALMENARA IRIGOYEN </t>
  </si>
  <si>
    <t xml:space="preserve">UNIDADES DE ATENCIÓN DE MEDICINA COMPLEMENTARIA DE LOS CENTROS ASISTENCIALES A NIVEL NACIONAL </t>
  </si>
  <si>
    <t>Demora en Actos preparatorios a cargo de CEABE.</t>
  </si>
  <si>
    <t>Plazos de adquisición según avance de la Obra</t>
  </si>
  <si>
    <t>Demora en el Estudio de Mercado y los Actos Preparatorios para el procedimiento de selección.</t>
  </si>
  <si>
    <t>Demora en el Estudio de Mercado y los Actos Preparatorios parte del INCOR.</t>
  </si>
  <si>
    <t>NUEVO HOSPITAL DE ALTA COMPLEJIDAD - VIRGEN DE LA PUERTA DE LA LIBERTAD</t>
  </si>
  <si>
    <t>Demira en el Estudio de Mercado y los Actos Preparatorios para los procedimientos de selección respectivos.</t>
  </si>
  <si>
    <t>Expediente Tecnico aprobado</t>
  </si>
  <si>
    <t>Demora en el levantamiento de observaciones por parte del Contratista.
Creación de la Nueva Red Asistencial Desconcentrada Rebagliati, genero un vacío en la responsabilidad de continuar con la gestión del proyecto</t>
  </si>
  <si>
    <t>Consultor Teodoro Pimentel Godoy</t>
  </si>
  <si>
    <t>Red Asistencial Rebagliati</t>
  </si>
  <si>
    <t>01.Oct.2014 (EDI)</t>
  </si>
  <si>
    <t>Estudio Definitivo Aprobado</t>
  </si>
  <si>
    <t>Retraso en el proceso logistico para contratar a empresa encargada de la elaboracion del Estudio Definitivo.
Demora en la obtencion de la aprobacion del EIA, Expediente de madia tension, proyecto de suministro de combustible pero principalmente la Licencia de Edificacion</t>
  </si>
  <si>
    <t>Consorcio Salud Santa Anita</t>
  </si>
  <si>
    <t>Administracion Directa</t>
  </si>
  <si>
    <t>120 dias sin incluir revision</t>
  </si>
  <si>
    <t>MAKNO INGENIEROS S.A.</t>
  </si>
  <si>
    <t>16.Dic.2015 (EDI)</t>
  </si>
  <si>
    <t>Retraso en el proceso logistico para contratar a empresa encargada de la elaboracion del Estudio Definitivo
Retraso en el levantamiento de observaciones del Segundo Entregable.</t>
  </si>
  <si>
    <t>Arq. Luis Falen</t>
  </si>
  <si>
    <t>Administración Directa</t>
  </si>
  <si>
    <t xml:space="preserve"> --</t>
  </si>
  <si>
    <t>S/ 4,239,152.00</t>
  </si>
  <si>
    <t>CONSORCIO PROYECTO PUNO (CHUNG Y TONG INGENIEROS S.A.C  - CAYSA ASOCIADOS S.A.C.)</t>
  </si>
  <si>
    <t>Obtencion de la Licencia de Edificacion</t>
  </si>
  <si>
    <t xml:space="preserve">Extorsion de los sindicatos de construcción civil </t>
  </si>
  <si>
    <t>Consorcio Hospitalario Trujillo</t>
  </si>
  <si>
    <t>CESEL</t>
  </si>
  <si>
    <t>116'175,040.81</t>
  </si>
  <si>
    <t>390d.c.</t>
  </si>
  <si>
    <t>30.03.2012</t>
  </si>
  <si>
    <t>Constructora Vanessa Orietta SRL-COVANOR</t>
  </si>
  <si>
    <t>Programado según cronograma de Obra.</t>
  </si>
  <si>
    <t>VARIOS</t>
  </si>
  <si>
    <t>PROYECTOS DE INVERSION</t>
  </si>
  <si>
    <t>S/.3'874,840.02</t>
  </si>
  <si>
    <t>El expediente se elaboró según lo programado</t>
  </si>
  <si>
    <t xml:space="preserve">Expediente Técnico culminado y aprobado, por la modalidad de Administración Directa
Resolución de Gerencia Central de Proyectos de Inversión N° 024-GCPI-ESSALUD-2019, de fecha 13 de setiembre del 2019 Aprobando el Estudio Definitivo. Se encuentra en ejecución de obra. </t>
  </si>
  <si>
    <t>La Supervisión de la Elaboración del Expediente Técnico se realiza por administración directa</t>
  </si>
  <si>
    <t>El servicio se encuentra en funcionamiento</t>
  </si>
  <si>
    <t>08.10.2019</t>
  </si>
  <si>
    <t>Aprobación de Instrumento ambiental, gestión a cargo de la Red Huancavelica</t>
  </si>
  <si>
    <t>FUENTE: GEP - GEI pertenecientes a la GCPI.</t>
  </si>
  <si>
    <r>
      <t xml:space="preserve">programado según cronograma de obra. 
</t>
    </r>
    <r>
      <rPr>
        <b/>
        <sz val="12"/>
        <rFont val="Arial"/>
        <family val="2"/>
      </rPr>
      <t>Estado de Emergencia Sanitaria.</t>
    </r>
  </si>
  <si>
    <r>
      <t xml:space="preserve">Plazos de adquisición según avance de la Obra
</t>
    </r>
    <r>
      <rPr>
        <b/>
        <sz val="12"/>
        <rFont val="Arial"/>
        <family val="2"/>
      </rPr>
      <t>Estado de Emergencia Sanitaria.</t>
    </r>
  </si>
  <si>
    <t>150 d/c.
Con 18 de Ampliaciòn de Plazo</t>
  </si>
  <si>
    <r>
      <t xml:space="preserve">Plazos de adquisición según avance de la Obra.
</t>
    </r>
    <r>
      <rPr>
        <b/>
        <sz val="12"/>
        <rFont val="Arial"/>
        <family val="2"/>
      </rPr>
      <t>Estado de Emergencia Sanitaria.</t>
    </r>
  </si>
  <si>
    <r>
      <t xml:space="preserve">Demora en la contratación de la Supervisión.
</t>
    </r>
    <r>
      <rPr>
        <b/>
        <sz val="12"/>
        <rFont val="Arial"/>
        <family val="2"/>
      </rPr>
      <t>Estado de Emergencia Sanitaria.</t>
    </r>
  </si>
  <si>
    <t>SIGRAL S.A.</t>
  </si>
  <si>
    <t>Supervisiòn de Obra</t>
  </si>
  <si>
    <t>En Etapa de Supervisiòn de Obra.</t>
  </si>
  <si>
    <t>11.06.2019</t>
  </si>
  <si>
    <t>20.12.2018</t>
  </si>
  <si>
    <t>24.07.2019</t>
  </si>
  <si>
    <t>02.08.2019</t>
  </si>
  <si>
    <t>28.08.2019</t>
  </si>
  <si>
    <t>MEJORAMIENTO DE LOS SERVICIOS DE SALUD DEL HOSPITAL II DE CHOCOPE DE LA RED ASISTENCIAL LA LIBERTAD - ESSALUD, DISTRITO DE CHOCOPE, PROVINCIA DE ASCOPE, DEPARTAMENTO DE LA LIBERTAD</t>
  </si>
  <si>
    <t>MEJORAMIENTO DEL CENTRO ASISTENCIAL CALCA DE LA RED ASISTENCIAL CUSCO, DISTRITO DE CALCA PROVINCIA DE CALCA, DEPARTAMENTO DE CUSCO</t>
  </si>
  <si>
    <t>CREACIÓN DE LA UNIDAD DE ATENCIÓN RENAL AMBULATORIA DEL HOSPITAL II RENÉ TOCHE GROPPO DE LA RED ASISTENCIAL ICA, DISTRITO DE CHINCHA ALTA, PROVINCIA DE CHINCHA, DEPARTAMENTO DE ICA</t>
  </si>
  <si>
    <t>MEJORAMIENTO DE LOS SERVICIOS DE ANATOMIA PATOLOGICA DEL HOSPITAL NACIONAL ALBERTO SABOGAL - DISTRITO DE BELLAVISTA - CALLAO / RED ASISTENCIAL SABOGAL</t>
  </si>
  <si>
    <t>Demora en la contratacion de empresa especializada que elabore y tramite el Estudio de Impacto Ambiental.
DIGESA indica que no requiere de EIA sino de PAMA.
La cuarentena dictada por el Gobierno Central debido a la pandemia del COVID - 19.</t>
  </si>
  <si>
    <t>La cuarentena dictada por el Gobierno Central debido a la pandemia del COVID - 19.</t>
  </si>
  <si>
    <t>Modificacion de las normas y Ley de Contrataciones y su Reglamento, que trajo como consecuencia continuas actualizaciones de los Términos de Referencia.
La cuarentena dictada por el Gobierno Central debido a la pandemia del COVID - 19.</t>
  </si>
  <si>
    <t xml:space="preserve"> La cuarentena dictada por el Gobierno Central debido a la pandemia del COVID - 19.</t>
  </si>
  <si>
    <t>Demora en el Proceso de Selección.
La cuarentena dictada por el Gobierno Central debido a la pandemia del COVID - 19.</t>
  </si>
  <si>
    <t>Demora por parte del Consultor.
La cuarentena dictada por el Gobierno Central debido a la pandemia del COVID - 19.</t>
  </si>
  <si>
    <r>
      <t>270 d.c.         Con ampliacones hasta</t>
    </r>
    <r>
      <rPr>
        <b/>
        <sz val="12"/>
        <rFont val="Arial"/>
        <family val="2"/>
      </rPr>
      <t xml:space="preserve"> 479 d.c.</t>
    </r>
  </si>
  <si>
    <r>
      <t xml:space="preserve">
Actualizacion de presupuesto.
Demora en el Proceso Logistico
</t>
    </r>
    <r>
      <rPr>
        <b/>
        <sz val="12"/>
        <rFont val="Arial"/>
        <family val="2"/>
      </rPr>
      <t>Estado de Emergencia Sanitaria.</t>
    </r>
  </si>
  <si>
    <r>
      <t xml:space="preserve">360 d.c.
Con ampliacones hasta </t>
    </r>
    <r>
      <rPr>
        <b/>
        <sz val="12"/>
        <rFont val="Arial"/>
        <family val="2"/>
      </rPr>
      <t>402 d.c.</t>
    </r>
  </si>
  <si>
    <r>
      <t xml:space="preserve">Elaboración y aprobación del expediente de saldo de obra. 
</t>
    </r>
    <r>
      <rPr>
        <b/>
        <sz val="12"/>
        <rFont val="Arial"/>
        <family val="2"/>
      </rPr>
      <t>Estado de Emergencia Sanitaria.</t>
    </r>
  </si>
  <si>
    <t>Modificación de las normas que trajo como consecuencia continuas actualizaciones de los Términos de Referencia para la Contratación de Consultoría Externa. 
El valor referencial que arrojo el mercado para su elaboración por Consultoría, fue elevado. Por lo cual se dispuso su desarrollo por Administración Directa.
La cuarentena dictada por el Gobierno Central debido a la pandemia del COVID - 19.</t>
  </si>
  <si>
    <t>Supervisión por Administración Directa</t>
  </si>
  <si>
    <r>
      <rPr>
        <b/>
        <sz val="12"/>
        <rFont val="Arial"/>
        <family val="2"/>
      </rPr>
      <t xml:space="preserve">Expediente Técnico culminado
</t>
    </r>
    <r>
      <rPr>
        <sz val="12"/>
        <rFont val="Arial"/>
        <family val="2"/>
      </rPr>
      <t>Mediante Resolucion de la Gerencia Central de Proyectos de Inversion N° 043-GCPI-ESSALUD-2020 de fecha 07.AGO.2020 se aprueba el Estudio Definitivo</t>
    </r>
  </si>
  <si>
    <r>
      <rPr>
        <b/>
        <sz val="12"/>
        <rFont val="Arial"/>
        <family val="2"/>
      </rPr>
      <t xml:space="preserve">Expediente Técnico culminado
</t>
    </r>
    <r>
      <rPr>
        <sz val="12"/>
        <rFont val="Arial"/>
        <family val="2"/>
      </rPr>
      <t>Mediante Resolucion de la Gerencia Central de Proyectos de Inversion N° 063-GCPI-ESSALUD-2020 de fecha 31.AGO.2020 se aprueba el Estudio Definitivo</t>
    </r>
  </si>
  <si>
    <t xml:space="preserve"> Cambios en los Parámetros Edificatorios, Problemas para Obtención de la Licencia de Edificacion.
La cuarentena dictada por el Gobierno Central debido a la pandemia del COVID - 19.</t>
  </si>
  <si>
    <t>La cuarentena dictada por el Gobierno Central debido a la pandemia del COVID - 19. Falta de RR.HH. Para el desarrollo del Expediente Tecnico</t>
  </si>
  <si>
    <t>Supervisión por Administración Directa. Expediente Tecnico Culminado</t>
  </si>
  <si>
    <t>Demora en estudio de mercado.
La cuarentena dictada por el Gobierno Central debido a la pandemia del COVID - 19.
En trámite de la Red por la modificación de Linderos.</t>
  </si>
  <si>
    <t>PROYECTOS DE INVERSION EN EJECUCION AL I  TRIMESTRE 2021</t>
  </si>
  <si>
    <t xml:space="preserve">Expediente técnico culminado.  
</t>
  </si>
  <si>
    <t xml:space="preserve">Supervisión por Administración Directa. </t>
  </si>
  <si>
    <t xml:space="preserve">Demora en el Proceso de Selección.
La cuarentena dictada por el Gobierno Central debido a la pandemia del COVID - 19. </t>
  </si>
  <si>
    <t xml:space="preserve">Cuando se adjundiuqe la Supervisión será por Administración Directa. Expediente </t>
  </si>
  <si>
    <t>Se inicio la elaboración del Estudio Definitivo. A la fecha 09.04.21 se tiene bajo avance, por falta de RR.HH.</t>
  </si>
  <si>
    <t xml:space="preserve">MANALBA CORP. S.A.C. (se rescindió contrato)                                                                                                                                                                                                                                                                              Actual: Administración Directa                                                                                                                                                                                                                                                                                                                                                                  </t>
  </si>
  <si>
    <r>
      <t xml:space="preserve">Expediente Técnico Culminado.
</t>
    </r>
    <r>
      <rPr>
        <b/>
        <sz val="12"/>
        <rFont val="Arial"/>
        <family val="2"/>
      </rPr>
      <t>A la espera de la licencia de Obra   Por el tiempo transcurrido requiere de una actualización .</t>
    </r>
  </si>
  <si>
    <r>
      <rPr>
        <b/>
        <sz val="12"/>
        <rFont val="Arial"/>
        <family val="2"/>
      </rPr>
      <t xml:space="preserve">Expediente Técnico culminado
</t>
    </r>
    <r>
      <rPr>
        <sz val="12"/>
        <rFont val="Arial"/>
        <family val="2"/>
      </rPr>
      <t>Mediante Resolucion de la Gerencia Central de Proyectos de Inversion N° 051-GCPI-ESSALUD-2020 de fecha 14.AGO.2020 se aprueba el Estudio Definitivo                                                                                              Se actualizó los precios al mes de Enero 2021</t>
    </r>
  </si>
  <si>
    <r>
      <t xml:space="preserve">Desocupación de terreno, vicios ocultos, dotación de la media tensión, aprobacion de sistema de utilización en media tensión, ritmo lento del contratista, </t>
    </r>
    <r>
      <rPr>
        <b/>
        <sz val="12"/>
        <rFont val="Arial"/>
        <family val="2"/>
      </rPr>
      <t>Estado de Emergencia Sanitaria y los Incumplimiento de sus obligaciones por parte del Contratista.</t>
    </r>
  </si>
  <si>
    <r>
      <t>Al 31.03.2021 se llegó a un avance real de obra acumulado de 86%.</t>
    </r>
    <r>
      <rPr>
        <b/>
        <sz val="12"/>
        <rFont val="Arial"/>
        <family val="2"/>
      </rPr>
      <t xml:space="preserve">
Con fecha 12.03.2021 se resuelve el contrato por penalidad maxima del Contratista.
</t>
    </r>
    <r>
      <rPr>
        <sz val="12"/>
        <rFont val="Arial"/>
        <family val="2"/>
      </rPr>
      <t xml:space="preserve">Con fecha 24 y 25 de Marzo se realizó la constatación fisica del Contratista con el Notario.
</t>
    </r>
    <r>
      <rPr>
        <b/>
        <u/>
        <sz val="12"/>
        <rFont val="Arial"/>
        <family val="2"/>
      </rPr>
      <t/>
    </r>
  </si>
  <si>
    <t xml:space="preserve">Al 31.03.2021 el Supervisor viene elaborando el Informe Final previo a la liquidación. Asimismo acompaño el Acto de Constatación Fisica Notarial por la resolución del Contrato. </t>
  </si>
  <si>
    <r>
      <t xml:space="preserve">Demora en el estudio de mercado.
Demora en la elaboración de las EETT, de los equipos informaticos por parte de GCTIC. 
</t>
    </r>
    <r>
      <rPr>
        <b/>
        <sz val="12"/>
        <rFont val="Arial"/>
        <family val="2"/>
      </rPr>
      <t>Estado de Emergencia Sanitaria, los Incumplimiento de sus obligaciones en la obra, por parte del Contratista, ocasionan demoran en el proceso de recepción de equipos.</t>
    </r>
  </si>
  <si>
    <r>
      <rPr>
        <b/>
        <sz val="12"/>
        <rFont val="Arial"/>
        <family val="2"/>
      </rPr>
      <t xml:space="preserve">Obra Recepcionada con fecha 19.03.2021.
</t>
    </r>
    <r>
      <rPr>
        <sz val="12"/>
        <rFont val="Arial"/>
        <family val="2"/>
      </rPr>
      <t xml:space="preserve">Actualmente en proceso de Liquidación de Obra.
</t>
    </r>
    <r>
      <rPr>
        <b/>
        <sz val="12"/>
        <rFont val="Arial"/>
        <family val="2"/>
      </rPr>
      <t/>
    </r>
  </si>
  <si>
    <r>
      <rPr>
        <b/>
        <sz val="12"/>
        <rFont val="Arial"/>
        <family val="2"/>
      </rPr>
      <t>Obra Recepcionada, al 31.03.2021 se viene elaborando el Informe Final.</t>
    </r>
    <r>
      <rPr>
        <sz val="12"/>
        <rFont val="Arial"/>
        <family val="2"/>
      </rPr>
      <t xml:space="preserve"> </t>
    </r>
  </si>
  <si>
    <t>Estado de Emergencia Sanitaria.</t>
  </si>
  <si>
    <t>PIA 2021</t>
  </si>
  <si>
    <r>
      <t xml:space="preserve">En Etapa de Ejecuciòn.
</t>
    </r>
    <r>
      <rPr>
        <b/>
        <sz val="12"/>
        <rFont val="Arial"/>
        <family val="2"/>
      </rPr>
      <t>Avance Real Acumulado al 31.03.2021 del 56.07%.</t>
    </r>
  </si>
  <si>
    <r>
      <t xml:space="preserve">Procedimiento logistico
La primera convocatoria fue LP N°3-2018-ESSALUD/GCL -1 , fue DECLARADA DESIERTA.
Actualizacion de presupuesto, consultas por incompatibilidades del expediente técnico
</t>
    </r>
    <r>
      <rPr>
        <b/>
        <sz val="12"/>
        <rFont val="Arial"/>
        <family val="2"/>
      </rPr>
      <t>Estado de Emergencia Sanitaria y incumplimientos de sus obligaciones contractuales por parte del Contratista.</t>
    </r>
  </si>
  <si>
    <t>Obra Liquidada con fecha 04.11.2020</t>
  </si>
  <si>
    <t>Servicio Liquidado con fecha 09.11.2020.</t>
  </si>
  <si>
    <t>120 DIAS CALENDARIO</t>
  </si>
  <si>
    <t>En proceso Arbitral por controversias.
Obra Recepcionada con fecha 30.07.2020.</t>
  </si>
  <si>
    <r>
      <t xml:space="preserve">Primer proceso de selección declarado desierto, actualizar el presupuesto del expediente técnico para segundo proceso.
</t>
    </r>
    <r>
      <rPr>
        <b/>
        <sz val="12"/>
        <rFont val="Arial"/>
        <family val="2"/>
      </rPr>
      <t>Estado de Emergencia Sanitaria.</t>
    </r>
  </si>
  <si>
    <t>A la espera del termino de la controversias para presentar el Informe Final</t>
  </si>
  <si>
    <r>
      <t xml:space="preserve">
</t>
    </r>
    <r>
      <rPr>
        <b/>
        <sz val="12"/>
        <rFont val="Arial"/>
        <family val="2"/>
      </rPr>
      <t>En Etapa de Levantamiento de la Recepción de Obra</t>
    </r>
    <r>
      <rPr>
        <sz val="12"/>
        <rFont val="Arial"/>
        <family val="2"/>
      </rPr>
      <t xml:space="preserve">
</t>
    </r>
    <r>
      <rPr>
        <b/>
        <sz val="12"/>
        <rFont val="Arial"/>
        <family val="2"/>
      </rPr>
      <t/>
    </r>
  </si>
  <si>
    <t>En seguimiento al levantamiento de Observaciones de la Recepción de Obra.</t>
  </si>
  <si>
    <r>
      <rPr>
        <b/>
        <sz val="12"/>
        <rFont val="Arial"/>
        <family val="2"/>
      </rPr>
      <t>En Etapa de Ejecución de Obra.</t>
    </r>
    <r>
      <rPr>
        <sz val="12"/>
        <rFont val="Arial"/>
        <family val="2"/>
      </rPr>
      <t xml:space="preserve">
</t>
    </r>
    <r>
      <rPr>
        <b/>
        <sz val="12"/>
        <rFont val="Arial"/>
        <family val="2"/>
      </rPr>
      <t>Avance Real Acumulado al 31.03.2021 del 80 %</t>
    </r>
  </si>
  <si>
    <r>
      <t xml:space="preserve">Documentación presentada para la firma del contrato ha sido obervada,  </t>
    </r>
    <r>
      <rPr>
        <b/>
        <sz val="12"/>
        <rFont val="Arial"/>
        <family val="2"/>
      </rPr>
      <t>Estado de Emergencia Sanitaria.</t>
    </r>
  </si>
  <si>
    <t>En Etapa de Supervisiòn de Obra, a traves del Inspector Ing. Jaime Wüttele designado para dicha actividad.</t>
  </si>
  <si>
    <t>Demora en estudio de mercado
Proceso de Selección declarado Desierto (AS-SM-139-2019-ESSALUD/GCL-1)</t>
  </si>
  <si>
    <t>Inspector. Ing. Jaime Wútelle.</t>
  </si>
  <si>
    <t>11.02.2020</t>
  </si>
  <si>
    <t>Controversia planteada por el Contratista a la liquidación</t>
  </si>
  <si>
    <t>Demora en la liquidación de obra.</t>
  </si>
  <si>
    <r>
      <t xml:space="preserve">
</t>
    </r>
    <r>
      <rPr>
        <b/>
        <sz val="12"/>
        <rFont val="Arial"/>
        <family val="2"/>
      </rPr>
      <t xml:space="preserve">En etapa de Liquidación.
</t>
    </r>
    <r>
      <rPr>
        <sz val="12"/>
        <rFont val="Arial"/>
        <family val="2"/>
      </rPr>
      <t>Contrato resuelto, re alizó el acta de constatación fisica  y se entregó las instalaciones al Hospital.</t>
    </r>
  </si>
  <si>
    <t>Obra culminada, recepcionada, recepcionado y en uso y El etapa de liquidación del contrato en etapa de proceso arbitral.</t>
  </si>
  <si>
    <t>Obra culminada, recepcionada y en uso.
Respecto a la Liquidación se ha presentado recurso de casación por el Laudo Arbitral que declara consentida la Liquidación Final</t>
  </si>
  <si>
    <r>
      <rPr>
        <b/>
        <sz val="12"/>
        <rFont val="Arial"/>
        <family val="2"/>
      </rPr>
      <t>En etapa de Desarrollo del Expediente Técnico.</t>
    </r>
    <r>
      <rPr>
        <sz val="12"/>
        <rFont val="Arial"/>
        <family val="2"/>
      </rPr>
      <t xml:space="preserve">
Respecto al Expediente Técnico que se venia desarrollando, este se encuentra con Anteproyecto aprobado.  Se está trabajando el desarrollo del Expediente Técnicio..
Por el tiempo transcurrido, se reconformará el Comité de Elaboración y Supervisión.</t>
    </r>
  </si>
  <si>
    <t xml:space="preserve">El PIP se encuentraba inactivo en el aplicativo informatico del Banco de Inversiones del MEF y Estado de Emergencia Sanitaria.
</t>
  </si>
  <si>
    <t>Supervisión Obra</t>
  </si>
  <si>
    <t>En Actos Preparatorios</t>
  </si>
  <si>
    <t>Demora en el Proceso de Selección</t>
  </si>
  <si>
    <t>En Proceso de Selección LP-SM-4-2020-ESSALUD/GCL-1</t>
  </si>
  <si>
    <t>En Proceso de Selección LP-SM-5-2020-ESSALUD/GCL-1</t>
  </si>
  <si>
    <t xml:space="preserve"> - Estudio Definitivo culminado
- Se obtuvo Licencia de Edificación, recién el 29-dic.-2020                                                                                        Se está elaborando el Informe de Variaciones para su registro en el MEF</t>
  </si>
  <si>
    <t xml:space="preserve">
La cuarentena dictada por el Gobierno Central debido a la pandemia del COVID - 19, generó retrasos en la obtención de la Licencia. Estado de Emergencia Sanitaria </t>
  </si>
  <si>
    <t>En Elaboración de Requisitos Técnicos Minimos para el Inicio de los Actos Preparatorios</t>
  </si>
  <si>
    <r>
      <rPr>
        <b/>
        <sz val="12"/>
        <rFont val="Arial"/>
        <family val="2"/>
      </rPr>
      <t xml:space="preserve">En etapa de Elaboración del Expediente Técnico, a traves de Modalidad de Contrata.
</t>
    </r>
    <r>
      <rPr>
        <sz val="12"/>
        <rFont val="Arial"/>
        <family val="2"/>
      </rPr>
      <t xml:space="preserve">
</t>
    </r>
    <r>
      <rPr>
        <b/>
        <sz val="12"/>
        <rFont val="Arial"/>
        <family val="2"/>
      </rPr>
      <t>Al 31.03.2021 se encuentra en levantamiento de observaciones del tercer y ultimo Entregable. Procesando obtención de  documentos de Gestión</t>
    </r>
  </si>
  <si>
    <t>Modificacion de las normas y Ley de Contrataciones y su Reglamento, que trajo como consecuencia continuas actualizaciones de los Términos de Referencia. Se declaro desierto en su primera convocatoria y el proceso volvio a la etapa de estudio de mercado. 
La cuarentena dictada por el Gobierno Central debido a la pandemia del COVID - 19 y Estado de Emergencia Sanitaria</t>
  </si>
  <si>
    <t>La cuarentena dictada por el Gobierno Central debido a la pandemia del COVID - 19 y Estado de Emergencia Sanitaria</t>
  </si>
  <si>
    <t>En etapa de Elaboración del Expediente Técnico, a traves de Modalidad de Contrata.
A la espera del levantamiento de observaciones por parte del Proyectista.</t>
  </si>
  <si>
    <r>
      <rPr>
        <b/>
        <sz val="12"/>
        <rFont val="Arial"/>
        <family val="2"/>
      </rPr>
      <t>En Etapa de Elaboración de Expediente Técnico</t>
    </r>
    <r>
      <rPr>
        <sz val="12"/>
        <rFont val="Arial"/>
        <family val="2"/>
      </rPr>
      <t xml:space="preserve">
</t>
    </r>
    <r>
      <rPr>
        <b/>
        <sz val="12"/>
        <rFont val="Arial"/>
        <family val="2"/>
      </rPr>
      <t>Al 31.03.2021 el Consultor viene realizando el levantamiento observaciones al Cuarto Entregable.</t>
    </r>
  </si>
  <si>
    <t>A la espera del levantamiento de observaciones por parte del Proyectista.</t>
  </si>
  <si>
    <t xml:space="preserve"> La cuarentena dictada por el Gobierno Central debido a la pandemia del COVID - 19, demora en la obtención de las factibilidades de servicios y Estado de Emergencia Sanitaria.</t>
  </si>
  <si>
    <t xml:space="preserve"> Estado de Emergencia Sanitaria.</t>
  </si>
  <si>
    <t>Gestión de Riesgo</t>
  </si>
  <si>
    <r>
      <rPr>
        <b/>
        <sz val="12"/>
        <rFont val="Arial"/>
        <family val="2"/>
      </rPr>
      <t>En Etapa de Elaboración de Expediente Técnico</t>
    </r>
    <r>
      <rPr>
        <sz val="12"/>
        <rFont val="Arial"/>
        <family val="2"/>
      </rPr>
      <t xml:space="preserve">
Al 31 .01.2021 En levantamiento de las  observaciones del 4to. Entregable</t>
    </r>
  </si>
  <si>
    <r>
      <rPr>
        <b/>
        <sz val="12"/>
        <rFont val="Arial"/>
        <family val="2"/>
      </rPr>
      <t>En Etapa de Elaboración de Expediente Técnico</t>
    </r>
    <r>
      <rPr>
        <sz val="12"/>
        <rFont val="Arial"/>
        <family val="2"/>
      </rPr>
      <t xml:space="preserve">
En levantamiento de Observaciones del Tercer Entregable.</t>
    </r>
  </si>
  <si>
    <r>
      <rPr>
        <b/>
        <sz val="12"/>
        <rFont val="Arial"/>
        <family val="2"/>
      </rPr>
      <t>En Etapa de Supervisión de la Elaboración de Expediente Técnico</t>
    </r>
    <r>
      <rPr>
        <sz val="12"/>
        <rFont val="Arial"/>
        <family val="2"/>
      </rPr>
      <t xml:space="preserve">
A la espera del levantamiento de observaciones por parte del Proyectista.</t>
    </r>
  </si>
  <si>
    <r>
      <rPr>
        <b/>
        <sz val="12"/>
        <rFont val="Arial"/>
        <family val="2"/>
      </rPr>
      <t>En Etapa de Elaboración de Expediente Técnico</t>
    </r>
    <r>
      <rPr>
        <sz val="12"/>
        <rFont val="Arial"/>
        <family val="2"/>
      </rPr>
      <t xml:space="preserve">
</t>
    </r>
    <r>
      <rPr>
        <b/>
        <sz val="12"/>
        <rFont val="Arial"/>
        <family val="2"/>
      </rPr>
      <t>Al 31.03.2021 En levantamiento de Observaciones del Tercer Entregabl</t>
    </r>
  </si>
  <si>
    <t>En Etapa de Supervisión de la Elaboración de Expediente Técnico
A la espera del levantamiento de observaciones por parte del Proyectista.</t>
  </si>
  <si>
    <r>
      <rPr>
        <b/>
        <sz val="12"/>
        <rFont val="Arial"/>
        <family val="2"/>
      </rPr>
      <t>En Etapa de Elaboración Expediente Técnico.</t>
    </r>
    <r>
      <rPr>
        <sz val="12"/>
        <rFont val="Arial"/>
        <family val="2"/>
      </rPr>
      <t xml:space="preserve">
</t>
    </r>
    <r>
      <rPr>
        <b/>
        <sz val="12"/>
        <rFont val="Arial"/>
        <family val="2"/>
      </rPr>
      <t>Al 31.03.2021 en revisión del Primer Entregable</t>
    </r>
  </si>
  <si>
    <r>
      <rPr>
        <b/>
        <sz val="12"/>
        <rFont val="Arial"/>
        <family val="2"/>
      </rPr>
      <t>En Etapa de Elaboración Expediente Técnico.</t>
    </r>
    <r>
      <rPr>
        <sz val="12"/>
        <rFont val="Arial"/>
        <family val="2"/>
      </rPr>
      <t xml:space="preserve">
El 23.03.2021 Se designa Comite de Supervisión por Administración Directa. </t>
    </r>
  </si>
  <si>
    <t>Resolución del Contrato de Supervisión.
La cuarentena dictada por el Gobierno Central debido a la pandemia del COVID - 19 y Estado de Emergencia Sanitaria</t>
  </si>
  <si>
    <t>Resolución del Contrato de Supervisión.</t>
  </si>
  <si>
    <r>
      <rPr>
        <b/>
        <sz val="12"/>
        <rFont val="Arial"/>
        <family val="2"/>
      </rPr>
      <t>En etapa de Elaboración de Expediente Técnico</t>
    </r>
    <r>
      <rPr>
        <sz val="12"/>
        <rFont val="Arial"/>
        <family val="2"/>
      </rPr>
      <t xml:space="preserve">, por administración Directa a cargo de la Subgerencia de Estudios Definitivos de la GCPI.
Al 31.03.2021 </t>
    </r>
    <r>
      <rPr>
        <b/>
        <sz val="12"/>
        <rFont val="Arial"/>
        <family val="2"/>
      </rPr>
      <t>se tiene elaborado desarrollando las especialidades del Expediente Técnico.</t>
    </r>
  </si>
  <si>
    <t>Al 31.03.2021 a la espera del inicio oficial del servicio.
El servicio de Supervisión del Expediente en Proceso de Selección se ecuentra adjudicado: CP-SM-1-2020-ESSALUD/GCL-1
Buena Pro: 05.03.2021. 
Supervisor: CONSORCIO SALUD DEL NORTE
Monto Adjudicado: S/ 1,010,837.62.</t>
  </si>
  <si>
    <t>Al 31.03.2020 del inicio del Servicio.</t>
  </si>
  <si>
    <t>Al 31.03.2021 a la espera de la designación del Supervisión</t>
  </si>
  <si>
    <r>
      <t xml:space="preserve">Proceso de Selecciòn </t>
    </r>
    <r>
      <rPr>
        <b/>
        <sz val="12"/>
        <rFont val="Arial"/>
        <family val="2"/>
      </rPr>
      <t>AS-DL 1355-SM-2-2020-ESSALUD/GCL-1  proceso declarado desierto.</t>
    </r>
  </si>
  <si>
    <t>Problemas en la Gerencia C. de Logística, retraso en procesos, La cuarentena dictada por el Gobierno Central debido a la pandemia del COVID - 19 y Estado de Emergencia Sanitaria</t>
  </si>
  <si>
    <t>Al 31.03.2021 en Actos Preparatorios</t>
  </si>
  <si>
    <t>Actualización de las Especificaciones Técnicas por parte de la Red Asistencial Junín</t>
  </si>
  <si>
    <t>Demora en los actos preparatorios para el procedimiento de selección.
Demora en estudio de mercado y procesos de recepción</t>
  </si>
  <si>
    <t>Procedimiento Logístico y en los Procesos de Recepción.</t>
  </si>
  <si>
    <r>
      <t xml:space="preserve">&gt;Se encuentra en proceso de adquisicion S/ 4,694,680.64 correspondiente a 84 equipos. 
&gt;Se encuentra adjudicados S/ 1,256,170.46 correspondientes a 63 equipos.
</t>
    </r>
    <r>
      <rPr>
        <b/>
        <sz val="12"/>
        <rFont val="Arial"/>
        <family val="2"/>
      </rPr>
      <t>&gt;Se encuentra ejecutado S/  288,552.90 correspondiente a 501 equipos.</t>
    </r>
  </si>
  <si>
    <r>
      <t xml:space="preserve">&gt;Se encuentra en proceso de adquisicion S/ 1,717,209.31 correspondiente a  245 equipos.
</t>
    </r>
    <r>
      <rPr>
        <b/>
        <sz val="12"/>
        <rFont val="Arial"/>
        <family val="2"/>
      </rPr>
      <t xml:space="preserve">&gt;Se encuentra ejecutado S/ 1,135,651.87correspondiente a 903 equipos.
</t>
    </r>
    <r>
      <rPr>
        <sz val="12"/>
        <rFont val="Arial"/>
        <family val="2"/>
      </rPr>
      <t>&gt; Retirados: 9.</t>
    </r>
  </si>
  <si>
    <r>
      <t xml:space="preserve">&gt;Se encuentra en proceso de adquisicion S/ 1,485,226.16 correspondiente a 454 equipos.
</t>
    </r>
    <r>
      <rPr>
        <b/>
        <sz val="12"/>
        <rFont val="Arial"/>
        <family val="2"/>
      </rPr>
      <t xml:space="preserve">&gt;Se encuentra adjudicados S/ 1,146,662.45 correspondiente a 301 equipos.
</t>
    </r>
    <r>
      <rPr>
        <sz val="12"/>
        <rFont val="Arial"/>
        <family val="2"/>
      </rPr>
      <t>&gt;Se encuentra ejecutado S/ 0.00.</t>
    </r>
  </si>
  <si>
    <r>
      <t xml:space="preserve">&gt;Se encuentra en proceso de adquisicion S/ 27,301.55 correspondiente a 35 equipos.
</t>
    </r>
    <r>
      <rPr>
        <b/>
        <sz val="12"/>
        <rFont val="Arial"/>
        <family val="2"/>
      </rPr>
      <t>&gt;Se encuentra adjudicados  S/ 5,115.00 correspondiente a 7 equipos.
&gt;Se encuentra ejecutado S/ 2,132,009.87 correspondiente a 8 equipos.</t>
    </r>
  </si>
  <si>
    <r>
      <t xml:space="preserve">&gt;Se encuentra en proceso de adquisicion S/ 1,043,166.53 correspondiente a 81 equipos.
</t>
    </r>
    <r>
      <rPr>
        <b/>
        <sz val="12"/>
        <rFont val="Arial"/>
        <family val="2"/>
      </rPr>
      <t xml:space="preserve">&gt;Se encuentra adjudicados S/ 212,563.06 correspondiente a 102 equipos.
</t>
    </r>
    <r>
      <rPr>
        <sz val="12"/>
        <rFont val="Arial"/>
        <family val="2"/>
      </rPr>
      <t>&gt;Se encuentra ejecutado S/ 2,011,034.50 correspondiente a 305 equipos.</t>
    </r>
  </si>
  <si>
    <r>
      <t xml:space="preserve">&gt;Se encuentra en proceso de adquisicion S/ 35,823.30 correspondiente a 16 equipos.
</t>
    </r>
    <r>
      <rPr>
        <b/>
        <sz val="12"/>
        <rFont val="Arial"/>
        <family val="2"/>
      </rPr>
      <t xml:space="preserve">&gt;Se encuentra adjudicados S/ 293,735.60 correspondiente a 126 equipos.
</t>
    </r>
    <r>
      <rPr>
        <sz val="12"/>
        <rFont val="Arial"/>
        <family val="2"/>
      </rPr>
      <t>&gt;Se encuentra ejecutado S/ 0.00.</t>
    </r>
  </si>
  <si>
    <r>
      <t xml:space="preserve">&gt;Se encuentra en proceso de adquisicion S/  950,912.19 correspondiente a 60 equipos.
&gt;Se encuentra adjudicados S/ 152,057.69 correspondiente a  33 equipos.
</t>
    </r>
    <r>
      <rPr>
        <b/>
        <sz val="12"/>
        <rFont val="Arial"/>
        <family val="2"/>
      </rPr>
      <t>&gt;Se encuentra ejecutado S/ 43,265.00 correspondiente a 107 equipos.</t>
    </r>
  </si>
  <si>
    <r>
      <t xml:space="preserve">Se encuentra en proceso de adquisicion S/ 6,750.00 correspondiente a Nº 03 equipos.
&gt;Se encuentra adjudicados S/ 58,301.25 correspondiente a 08 equipos.
</t>
    </r>
    <r>
      <rPr>
        <b/>
        <sz val="12"/>
        <rFont val="Arial"/>
        <family val="2"/>
      </rPr>
      <t>&gt;Se encuentra ejecutado S/ 165,390.98 correspondiente a 167 equipos.</t>
    </r>
  </si>
  <si>
    <r>
      <t xml:space="preserve">&gt;Se encuentra en proceso de adquisicion S/ 1,371,256.77 correspondiente a Nº 58 equipos.
&gt;Se encuentra adjudicados S/ 86,636.00 correspondiente a 8 equipos.
</t>
    </r>
    <r>
      <rPr>
        <b/>
        <sz val="12"/>
        <rFont val="Arial"/>
        <family val="2"/>
      </rPr>
      <t>&gt;Se encuentra ejecutado S/ 433,142.13 que corresponde a 65 equipos.</t>
    </r>
  </si>
  <si>
    <r>
      <t xml:space="preserve">&gt;Se encuentra en proceso de adquisicion S/ 1,641,240.00 correspondiente a 41 equipos.
</t>
    </r>
    <r>
      <rPr>
        <b/>
        <sz val="12"/>
        <rFont val="Arial"/>
        <family val="2"/>
      </rPr>
      <t>&gt;Se encuentra ejecutado S/ 10,095,659.94 que corresponde a 569 equipos.</t>
    </r>
  </si>
  <si>
    <r>
      <t xml:space="preserve">&gt;Se encuentra en proceso de adquisicion S/ 6,266,096.36 correspondiente a 101 equipos.
</t>
    </r>
    <r>
      <rPr>
        <b/>
        <sz val="12"/>
        <rFont val="Arial"/>
        <family val="2"/>
      </rPr>
      <t>&gt;Se encuentra ejecutado S/ 9,876,396.47 correspondiente a 291 equipos.</t>
    </r>
  </si>
  <si>
    <r>
      <t xml:space="preserve">&gt;Se encuentra en solicitud de actualizacion de ee.tt de 4 items por parte de la Red Asistencial Junin que equivalen a un monto de  S/  236,230.00.
</t>
    </r>
    <r>
      <rPr>
        <b/>
        <sz val="12"/>
        <rFont val="Arial"/>
        <family val="2"/>
      </rPr>
      <t>Ejecutado S/ 4,356,474.19 correspondiente a 16 equipos.</t>
    </r>
  </si>
  <si>
    <r>
      <t xml:space="preserve">&gt;Se encuentra ejecutado S/ 6,807,281.55 correspondiente a 379 equipos.
&gt;Se encuentra en proceso de adquisicion y/o reconfirmación de persistecia de necesidad de parte del susurio por un monto de S/ 1,032,927.27 correspondiente a 31 equipos.
</t>
    </r>
    <r>
      <rPr>
        <b/>
        <sz val="12"/>
        <rFont val="Arial"/>
        <family val="2"/>
      </rPr>
      <t>&gt;Se encuentra adjudicados S/ 96,378.20 correspondiente a 51 equipos.</t>
    </r>
  </si>
  <si>
    <r>
      <rPr>
        <b/>
        <sz val="12"/>
        <rFont val="Arial"/>
        <family val="2"/>
      </rPr>
      <t xml:space="preserve">&gt;Se encuentra ejecutado S/ 5,680,214.48 correspondiente a 33 equipos.
</t>
    </r>
    <r>
      <rPr>
        <sz val="12"/>
        <rFont val="Arial"/>
        <family val="2"/>
      </rPr>
      <t>&gt;Se encuentra en proceso de adquisicion S/ 1,429,543.00 correspondiente a 5 equipos.
&gt;Se encuentra adjudicados S/ 37,725.00 correspondiente a 4 equipos.</t>
    </r>
  </si>
  <si>
    <r>
      <t xml:space="preserve">&gt;Se encuentra en proceso de adquisicion S/ 887,300 correspondiente a 41 equipos.
&gt;Se encuentra adjudicados S/ 551,745.4 correspondiente a 21 equipos.
</t>
    </r>
    <r>
      <rPr>
        <b/>
        <sz val="12"/>
        <rFont val="Arial"/>
        <family val="2"/>
      </rPr>
      <t>&gt;Se encuentra ejecutado S/ 90,454.54 correspondiente a 7 equipos.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</si>
</sst>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_);_(* \(#,##0.00\);_(* &quot;-&quot;??_);_(@_)"/>
    <numFmt numFmtId="165" formatCode="_([$€-2]\ * #,##0.00_);_([$€-2]\ * \(#,##0.00\);_([$€-2]\ * &quot;-&quot;??_)"/>
    <numFmt numFmtId="166" formatCode="&quot;S/&quot;#,##0.00"/>
    <numFmt numFmtId="167" formatCode="0.000"/>
    <numFmt numFmtId="168" formatCode="&quot;S/.&quot;#,##0.00"/>
  </numFmts>
  <fonts count="33" x14ac:knownFonts="1">
    <font>
      <sz val="10"/>
      <name val="Arial"/>
    </font>
    <font>
      <sz val="10"/>
      <name val="Arial"/>
      <family val="2"/>
    </font>
    <font>
      <sz val="8"/>
      <name val="Arial"/>
      <family val="2"/>
    </font>
    <font>
      <sz val="10"/>
      <name val="Arial Narrow"/>
      <family val="2"/>
    </font>
    <font>
      <b/>
      <sz val="10"/>
      <name val="Arial Narrow"/>
      <family val="2"/>
    </font>
    <font>
      <b/>
      <sz val="10"/>
      <name val="Arial"/>
      <family val="2"/>
    </font>
    <font>
      <b/>
      <sz val="12"/>
      <name val="Arial Narrow"/>
      <family val="2"/>
    </font>
    <font>
      <sz val="10"/>
      <name val="Arial"/>
      <family val="2"/>
    </font>
    <font>
      <sz val="10"/>
      <name val="Arial"/>
      <family val="2"/>
    </font>
    <font>
      <b/>
      <sz val="9"/>
      <name val="Arial"/>
      <family val="2"/>
    </font>
    <font>
      <sz val="9"/>
      <name val="Arial"/>
      <family val="2"/>
    </font>
    <font>
      <sz val="8"/>
      <name val="Arial"/>
      <family val="2"/>
    </font>
    <font>
      <b/>
      <sz val="10"/>
      <color indexed="12"/>
      <name val="Arial Narrow"/>
      <family val="2"/>
    </font>
    <font>
      <b/>
      <sz val="10"/>
      <color indexed="12"/>
      <name val="Arial"/>
      <family val="2"/>
    </font>
    <font>
      <sz val="10"/>
      <name val="Arial"/>
      <family val="2"/>
    </font>
    <font>
      <b/>
      <sz val="9"/>
      <name val="Arial Narrow"/>
      <family val="2"/>
    </font>
    <font>
      <sz val="9"/>
      <name val="Arial Narrow"/>
      <family val="2"/>
    </font>
    <font>
      <b/>
      <sz val="11"/>
      <color indexed="12"/>
      <name val="Arial"/>
      <family val="2"/>
    </font>
    <font>
      <b/>
      <sz val="9"/>
      <color indexed="12"/>
      <name val="Arial Narrow"/>
      <family val="2"/>
    </font>
    <font>
      <b/>
      <sz val="12"/>
      <name val="Arial"/>
      <family val="2"/>
    </font>
    <font>
      <b/>
      <sz val="10"/>
      <color indexed="56"/>
      <name val="Arial"/>
      <family val="2"/>
    </font>
    <font>
      <b/>
      <sz val="10"/>
      <color indexed="10"/>
      <name val="Arial"/>
      <family val="2"/>
    </font>
    <font>
      <b/>
      <sz val="12"/>
      <color indexed="12"/>
      <name val="Arial"/>
      <family val="2"/>
    </font>
    <font>
      <b/>
      <sz val="14"/>
      <name val="Arial"/>
      <family val="2"/>
    </font>
    <font>
      <sz val="8"/>
      <name val="Arial"/>
      <family val="2"/>
    </font>
    <font>
      <sz val="11"/>
      <name val="Arial"/>
      <family val="2"/>
    </font>
    <font>
      <sz val="12"/>
      <name val="Arial"/>
      <family val="2"/>
    </font>
    <font>
      <b/>
      <sz val="11"/>
      <name val="Arial"/>
      <family val="2"/>
    </font>
    <font>
      <sz val="11"/>
      <color theme="1"/>
      <name val="Calibri"/>
      <family val="2"/>
      <scheme val="minor"/>
    </font>
    <font>
      <b/>
      <sz val="10"/>
      <name val="Calibri"/>
      <family val="2"/>
      <scheme val="minor"/>
    </font>
    <font>
      <b/>
      <u/>
      <sz val="12"/>
      <name val="Arial"/>
      <family val="2"/>
    </font>
    <font>
      <sz val="11"/>
      <name val="Calibri"/>
      <family val="2"/>
    </font>
    <font>
      <b/>
      <sz val="16"/>
      <name val="Arial"/>
      <family val="2"/>
    </font>
  </fonts>
  <fills count="7">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12">
    <xf numFmtId="0" fontId="0" fillId="0" borderId="0"/>
    <xf numFmtId="0" fontId="7" fillId="0" borderId="0"/>
    <xf numFmtId="0" fontId="1" fillId="0" borderId="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0" fontId="1" fillId="0" borderId="0"/>
    <xf numFmtId="0" fontId="28" fillId="0" borderId="0"/>
    <xf numFmtId="0" fontId="8" fillId="0" borderId="0"/>
    <xf numFmtId="0" fontId="1" fillId="0" borderId="0"/>
    <xf numFmtId="9" fontId="1" fillId="0" borderId="0" applyFont="0" applyFill="0" applyBorder="0" applyAlignment="0" applyProtection="0"/>
  </cellStyleXfs>
  <cellXfs count="349">
    <xf numFmtId="0" fontId="0" fillId="0" borderId="0" xfId="0"/>
    <xf numFmtId="0" fontId="0" fillId="0" borderId="0" xfId="1" applyFont="1" applyAlignment="1">
      <alignment vertical="center" wrapText="1"/>
    </xf>
    <xf numFmtId="4" fontId="0" fillId="0" borderId="0" xfId="1" applyNumberFormat="1" applyFont="1" applyAlignment="1">
      <alignment vertical="center" wrapText="1"/>
    </xf>
    <xf numFmtId="0" fontId="3" fillId="0" borderId="1" xfId="1" applyFont="1" applyBorder="1" applyAlignment="1">
      <alignment vertical="center" wrapText="1"/>
    </xf>
    <xf numFmtId="4" fontId="3" fillId="0" borderId="1" xfId="1" applyNumberFormat="1" applyFont="1" applyBorder="1" applyAlignment="1">
      <alignment vertical="center" wrapText="1"/>
    </xf>
    <xf numFmtId="0" fontId="0" fillId="0" borderId="0" xfId="1" applyFont="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horizontal="left" vertical="center" wrapText="1"/>
    </xf>
    <xf numFmtId="0" fontId="3" fillId="0" borderId="1" xfId="1" applyFont="1" applyFill="1" applyBorder="1" applyAlignment="1">
      <alignment horizontal="center" vertical="center" wrapText="1"/>
    </xf>
    <xf numFmtId="0" fontId="0" fillId="0" borderId="0" xfId="0" applyAlignment="1">
      <alignment horizontal="center"/>
    </xf>
    <xf numFmtId="9" fontId="9" fillId="0" borderId="1" xfId="1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3" fillId="0" borderId="1" xfId="1" applyFont="1" applyFill="1" applyBorder="1" applyAlignment="1">
      <alignment horizontal="left" vertical="center" wrapText="1"/>
    </xf>
    <xf numFmtId="0" fontId="0" fillId="0" borderId="0" xfId="1" applyFont="1" applyFill="1" applyAlignment="1">
      <alignment horizontal="center" vertical="center" wrapText="1"/>
    </xf>
    <xf numFmtId="0" fontId="0" fillId="0" borderId="0" xfId="1" applyFont="1" applyFill="1" applyAlignment="1">
      <alignment horizontal="left" vertical="center" wrapText="1"/>
    </xf>
    <xf numFmtId="0" fontId="3" fillId="0" borderId="0" xfId="0" applyFont="1"/>
    <xf numFmtId="10" fontId="0" fillId="0" borderId="0" xfId="11" applyNumberFormat="1" applyFont="1"/>
    <xf numFmtId="10" fontId="10" fillId="0" borderId="1" xfId="11"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right" vertical="center" wrapText="1"/>
    </xf>
    <xf numFmtId="4" fontId="4" fillId="2" borderId="1" xfId="1" applyNumberFormat="1" applyFont="1" applyFill="1" applyBorder="1" applyAlignment="1">
      <alignment vertical="center" wrapText="1"/>
    </xf>
    <xf numFmtId="165" fontId="4" fillId="2" borderId="1" xfId="3" applyFont="1" applyFill="1" applyBorder="1" applyAlignment="1">
      <alignment vertical="center" wrapText="1"/>
    </xf>
    <xf numFmtId="10" fontId="9" fillId="2" borderId="1" xfId="11" applyNumberFormat="1" applyFont="1" applyFill="1" applyBorder="1" applyAlignment="1">
      <alignment horizontal="center" vertical="center" wrapText="1"/>
    </xf>
    <xf numFmtId="4" fontId="12" fillId="0" borderId="1" xfId="1" applyNumberFormat="1" applyFont="1" applyBorder="1" applyAlignment="1">
      <alignment vertical="center" wrapText="1"/>
    </xf>
    <xf numFmtId="0" fontId="4" fillId="3" borderId="1" xfId="1" applyFont="1" applyFill="1" applyBorder="1" applyAlignment="1">
      <alignment horizontal="center" vertical="center" wrapText="1"/>
    </xf>
    <xf numFmtId="0" fontId="9" fillId="2" borderId="2" xfId="0" applyFont="1" applyFill="1" applyBorder="1" applyAlignment="1">
      <alignment vertical="center" wrapText="1"/>
    </xf>
    <xf numFmtId="4" fontId="0" fillId="0" borderId="0" xfId="0" applyNumberFormat="1"/>
    <xf numFmtId="9" fontId="9" fillId="0" borderId="0" xfId="11" applyFont="1" applyBorder="1" applyAlignment="1">
      <alignment horizontal="center" vertical="center" wrapText="1"/>
    </xf>
    <xf numFmtId="0" fontId="12" fillId="3" borderId="1" xfId="1" applyFont="1" applyFill="1" applyBorder="1" applyAlignment="1">
      <alignment horizontal="center" vertical="center" wrapText="1"/>
    </xf>
    <xf numFmtId="0" fontId="3" fillId="0" borderId="1" xfId="1" applyFont="1" applyFill="1" applyBorder="1" applyAlignment="1">
      <alignment vertical="center" wrapText="1"/>
    </xf>
    <xf numFmtId="4" fontId="13" fillId="0" borderId="1" xfId="0" applyNumberFormat="1" applyFont="1" applyBorder="1"/>
    <xf numFmtId="0" fontId="14" fillId="0" borderId="1" xfId="0" applyFont="1" applyBorder="1"/>
    <xf numFmtId="0" fontId="3" fillId="0" borderId="1" xfId="1" applyFont="1" applyFill="1" applyBorder="1" applyAlignment="1">
      <alignment horizontal="right" vertical="center" wrapText="1"/>
    </xf>
    <xf numFmtId="0" fontId="15" fillId="0" borderId="1" xfId="1" applyFont="1" applyBorder="1" applyAlignment="1">
      <alignment horizontal="center" vertical="center" wrapText="1"/>
    </xf>
    <xf numFmtId="0" fontId="15" fillId="0" borderId="1" xfId="1" applyFont="1" applyFill="1" applyBorder="1" applyAlignment="1">
      <alignment horizontal="center" vertical="center" wrapText="1"/>
    </xf>
    <xf numFmtId="0" fontId="16"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4" fontId="16" fillId="0" borderId="1" xfId="1" applyNumberFormat="1" applyFont="1" applyBorder="1" applyAlignment="1">
      <alignment vertical="center" wrapText="1"/>
    </xf>
    <xf numFmtId="0" fontId="16" fillId="0" borderId="1" xfId="1" applyFont="1" applyFill="1" applyBorder="1" applyAlignment="1">
      <alignment horizontal="left" vertical="center" wrapText="1"/>
    </xf>
    <xf numFmtId="0" fontId="16" fillId="4" borderId="1" xfId="0" applyFont="1" applyFill="1" applyBorder="1" applyAlignment="1">
      <alignment horizontal="center" vertical="center" wrapText="1"/>
    </xf>
    <xf numFmtId="0" fontId="16" fillId="4" borderId="1" xfId="0" applyFont="1" applyFill="1" applyBorder="1" applyAlignment="1">
      <alignment vertical="center" wrapText="1"/>
    </xf>
    <xf numFmtId="0" fontId="15" fillId="0" borderId="1" xfId="1" applyFont="1" applyBorder="1" applyAlignment="1">
      <alignment horizontal="right" vertical="center" wrapText="1"/>
    </xf>
    <xf numFmtId="4" fontId="15" fillId="0" borderId="1" xfId="1" applyNumberFormat="1" applyFont="1" applyBorder="1" applyAlignment="1">
      <alignment vertical="center" wrapText="1"/>
    </xf>
    <xf numFmtId="0" fontId="16" fillId="0" borderId="1" xfId="0" quotePrefix="1" applyFont="1" applyBorder="1" applyAlignment="1">
      <alignment vertical="center" wrapText="1"/>
    </xf>
    <xf numFmtId="0" fontId="16" fillId="0" borderId="1" xfId="0" quotePrefix="1" applyFont="1" applyBorder="1" applyAlignment="1">
      <alignment horizontal="center" vertical="center" wrapText="1"/>
    </xf>
    <xf numFmtId="0" fontId="16" fillId="0" borderId="1" xfId="1" applyFont="1" applyFill="1" applyBorder="1" applyAlignment="1">
      <alignment horizontal="center" vertical="center" wrapText="1"/>
    </xf>
    <xf numFmtId="0" fontId="16" fillId="0" borderId="1" xfId="0" applyFont="1" applyFill="1" applyBorder="1" applyAlignment="1">
      <alignment horizontal="center" vertical="center" wrapText="1"/>
    </xf>
    <xf numFmtId="0" fontId="7" fillId="0" borderId="0" xfId="1" applyFont="1" applyFill="1" applyAlignment="1">
      <alignment horizontal="left" vertical="center" wrapText="1"/>
    </xf>
    <xf numFmtId="4" fontId="17" fillId="0" borderId="0" xfId="1" applyNumberFormat="1" applyFont="1" applyAlignment="1">
      <alignment vertical="center" wrapText="1"/>
    </xf>
    <xf numFmtId="0" fontId="16" fillId="0" borderId="1" xfId="0" applyFont="1" applyFill="1" applyBorder="1" applyAlignment="1">
      <alignment vertical="center" wrapText="1"/>
    </xf>
    <xf numFmtId="4" fontId="16" fillId="0" borderId="1" xfId="1" applyNumberFormat="1" applyFont="1" applyFill="1" applyBorder="1" applyAlignment="1">
      <alignment vertical="center" wrapText="1"/>
    </xf>
    <xf numFmtId="0" fontId="16" fillId="0" borderId="1" xfId="0" quotePrefix="1" applyFont="1" applyFill="1" applyBorder="1" applyAlignment="1">
      <alignment vertical="center" wrapText="1"/>
    </xf>
    <xf numFmtId="0" fontId="16" fillId="0" borderId="1" xfId="0" quotePrefix="1" applyFont="1" applyFill="1" applyBorder="1" applyAlignment="1">
      <alignment horizontal="center" vertical="center" wrapText="1"/>
    </xf>
    <xf numFmtId="0" fontId="0" fillId="0" borderId="0" xfId="0" applyFill="1"/>
    <xf numFmtId="9" fontId="3" fillId="0" borderId="1" xfId="11" applyFont="1" applyBorder="1" applyAlignment="1">
      <alignment vertical="center" wrapText="1"/>
    </xf>
    <xf numFmtId="9" fontId="4" fillId="2" borderId="1" xfId="11" applyFont="1" applyFill="1" applyBorder="1" applyAlignment="1">
      <alignment vertical="center" wrapText="1"/>
    </xf>
    <xf numFmtId="4" fontId="3" fillId="0" borderId="0" xfId="1" applyNumberFormat="1" applyFont="1" applyFill="1" applyBorder="1" applyAlignment="1">
      <alignment vertical="center" wrapText="1"/>
    </xf>
    <xf numFmtId="4" fontId="3" fillId="0" borderId="1" xfId="1" applyNumberFormat="1" applyFont="1" applyBorder="1" applyAlignment="1">
      <alignment horizontal="right" vertical="center" wrapText="1"/>
    </xf>
    <xf numFmtId="0" fontId="0" fillId="0" borderId="1" xfId="1" applyFont="1" applyBorder="1" applyAlignment="1">
      <alignment horizontal="center" vertical="center" wrapText="1"/>
    </xf>
    <xf numFmtId="0" fontId="5" fillId="0" borderId="1" xfId="1" applyFont="1" applyBorder="1" applyAlignment="1">
      <alignment horizontal="right" vertical="center" wrapText="1"/>
    </xf>
    <xf numFmtId="4" fontId="0" fillId="0" borderId="1" xfId="1" applyNumberFormat="1" applyFont="1" applyBorder="1" applyAlignment="1">
      <alignment vertical="center" wrapText="1"/>
    </xf>
    <xf numFmtId="4" fontId="18" fillId="0" borderId="1" xfId="1" applyNumberFormat="1" applyFont="1" applyFill="1" applyBorder="1" applyAlignment="1">
      <alignment vertical="center" wrapText="1"/>
    </xf>
    <xf numFmtId="0" fontId="5" fillId="3" borderId="1"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13" fillId="3" borderId="3" xfId="1" applyFont="1" applyFill="1" applyBorder="1" applyAlignment="1">
      <alignment horizontal="center" vertical="center" wrapText="1"/>
    </xf>
    <xf numFmtId="0" fontId="7" fillId="0" borderId="4" xfId="1" applyFont="1" applyBorder="1" applyAlignment="1">
      <alignment vertical="center" wrapText="1"/>
    </xf>
    <xf numFmtId="4" fontId="7" fillId="0" borderId="4" xfId="1" applyNumberFormat="1" applyFont="1" applyBorder="1" applyAlignment="1">
      <alignment vertical="center" wrapText="1"/>
    </xf>
    <xf numFmtId="4" fontId="13" fillId="0" borderId="4" xfId="1" applyNumberFormat="1" applyFont="1" applyBorder="1" applyAlignment="1">
      <alignment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left" vertical="center" wrapText="1"/>
    </xf>
    <xf numFmtId="0" fontId="7" fillId="0" borderId="6" xfId="1" applyFont="1" applyBorder="1" applyAlignment="1">
      <alignment horizontal="center" vertical="center" wrapText="1"/>
    </xf>
    <xf numFmtId="0" fontId="7" fillId="0" borderId="6" xfId="1" applyFont="1" applyBorder="1" applyAlignment="1">
      <alignment vertical="center" wrapText="1"/>
    </xf>
    <xf numFmtId="4" fontId="7" fillId="0" borderId="6" xfId="1" applyNumberFormat="1" applyFont="1" applyBorder="1" applyAlignment="1">
      <alignment vertical="center" wrapText="1"/>
    </xf>
    <xf numFmtId="4" fontId="13" fillId="0" borderId="6" xfId="1" applyNumberFormat="1" applyFont="1" applyBorder="1" applyAlignment="1">
      <alignment vertical="center" wrapText="1"/>
    </xf>
    <xf numFmtId="0" fontId="7" fillId="0" borderId="7" xfId="1" applyFont="1" applyBorder="1" applyAlignment="1">
      <alignment horizontal="left"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9" xfId="1" applyFont="1" applyBorder="1" applyAlignment="1">
      <alignment vertical="center" wrapText="1"/>
    </xf>
    <xf numFmtId="4" fontId="7" fillId="0" borderId="9" xfId="1" applyNumberFormat="1" applyFont="1" applyBorder="1" applyAlignment="1">
      <alignment vertical="center" wrapText="1"/>
    </xf>
    <xf numFmtId="4" fontId="13" fillId="0" borderId="9" xfId="1" applyNumberFormat="1" applyFont="1" applyBorder="1" applyAlignment="1">
      <alignment vertical="center" wrapText="1"/>
    </xf>
    <xf numFmtId="0" fontId="7" fillId="0" borderId="9" xfId="1" applyFont="1" applyFill="1" applyBorder="1" applyAlignment="1">
      <alignment horizontal="center" vertical="center" wrapText="1"/>
    </xf>
    <xf numFmtId="0" fontId="7" fillId="0" borderId="10" xfId="1" applyFont="1" applyFill="1" applyBorder="1" applyAlignment="1">
      <alignment horizontal="left" vertical="center" wrapText="1"/>
    </xf>
    <xf numFmtId="0" fontId="7" fillId="0" borderId="1" xfId="1" applyFont="1" applyBorder="1" applyAlignment="1">
      <alignment horizontal="center" vertical="center" wrapText="1"/>
    </xf>
    <xf numFmtId="0" fontId="7" fillId="0" borderId="1" xfId="1" applyFont="1" applyBorder="1" applyAlignment="1">
      <alignment horizontal="left" vertical="center" wrapText="1"/>
    </xf>
    <xf numFmtId="0" fontId="7" fillId="0" borderId="1" xfId="1" applyFont="1" applyBorder="1" applyAlignment="1">
      <alignment vertical="center" wrapText="1"/>
    </xf>
    <xf numFmtId="4" fontId="7" fillId="0" borderId="1" xfId="1" applyNumberFormat="1" applyFont="1" applyBorder="1" applyAlignment="1">
      <alignment vertical="center" wrapText="1"/>
    </xf>
    <xf numFmtId="4" fontId="13" fillId="0" borderId="1" xfId="1" applyNumberFormat="1" applyFont="1" applyBorder="1" applyAlignment="1">
      <alignment vertical="center" wrapText="1"/>
    </xf>
    <xf numFmtId="0" fontId="7" fillId="0" borderId="1" xfId="1" applyFont="1" applyFill="1" applyBorder="1" applyAlignment="1">
      <alignment horizontal="center" vertical="center" wrapText="1"/>
    </xf>
    <xf numFmtId="0" fontId="7" fillId="0" borderId="6" xfId="1" applyFont="1" applyFill="1" applyBorder="1" applyAlignment="1">
      <alignment horizontal="center" vertical="center" wrapText="1"/>
    </xf>
    <xf numFmtId="4" fontId="21" fillId="0" borderId="1" xfId="1" applyNumberFormat="1" applyFont="1" applyBorder="1" applyAlignment="1">
      <alignment vertical="center" wrapText="1"/>
    </xf>
    <xf numFmtId="0" fontId="7" fillId="0" borderId="10" xfId="1" applyFont="1" applyBorder="1" applyAlignment="1">
      <alignment horizontal="left" vertical="center" wrapText="1"/>
    </xf>
    <xf numFmtId="4" fontId="7" fillId="0" borderId="4" xfId="1" applyNumberFormat="1" applyFont="1" applyFill="1" applyBorder="1" applyAlignment="1">
      <alignment vertical="center" wrapText="1"/>
    </xf>
    <xf numFmtId="4" fontId="7" fillId="0" borderId="6" xfId="1" applyNumberFormat="1" applyFont="1" applyFill="1" applyBorder="1" applyAlignment="1">
      <alignment vertical="center" wrapText="1"/>
    </xf>
    <xf numFmtId="4" fontId="21" fillId="0" borderId="6" xfId="1" applyNumberFormat="1" applyFont="1" applyBorder="1" applyAlignment="1">
      <alignment vertical="center" wrapText="1"/>
    </xf>
    <xf numFmtId="4" fontId="21" fillId="0" borderId="4" xfId="1" applyNumberFormat="1" applyFont="1" applyBorder="1" applyAlignment="1">
      <alignment vertical="center" wrapText="1"/>
    </xf>
    <xf numFmtId="4" fontId="21" fillId="0" borderId="9" xfId="1" applyNumberFormat="1" applyFont="1" applyBorder="1" applyAlignment="1">
      <alignment vertical="center" wrapText="1"/>
    </xf>
    <xf numFmtId="0" fontId="7" fillId="0" borderId="10" xfId="0" applyFont="1" applyBorder="1" applyAlignment="1">
      <alignment horizontal="left" vertical="center" wrapText="1"/>
    </xf>
    <xf numFmtId="0" fontId="7" fillId="0" borderId="11" xfId="1" applyFont="1" applyBorder="1" applyAlignment="1">
      <alignment vertical="center" wrapText="1"/>
    </xf>
    <xf numFmtId="4" fontId="7" fillId="0" borderId="11" xfId="1" applyNumberFormat="1" applyFont="1" applyBorder="1" applyAlignment="1">
      <alignment vertical="center" wrapText="1"/>
    </xf>
    <xf numFmtId="4" fontId="13" fillId="0" borderId="11" xfId="1" applyNumberFormat="1" applyFont="1" applyBorder="1" applyAlignment="1">
      <alignment vertical="center" wrapText="1"/>
    </xf>
    <xf numFmtId="0" fontId="7" fillId="0" borderId="11" xfId="1" applyFont="1" applyFill="1" applyBorder="1" applyAlignment="1">
      <alignment horizontal="center" vertical="center" wrapText="1"/>
    </xf>
    <xf numFmtId="0" fontId="7" fillId="0" borderId="11" xfId="1" applyFont="1" applyFill="1" applyBorder="1" applyAlignment="1">
      <alignment horizontal="left" vertical="center" wrapText="1"/>
    </xf>
    <xf numFmtId="0" fontId="7" fillId="0" borderId="1" xfId="1" applyFont="1" applyFill="1" applyBorder="1" applyAlignment="1">
      <alignment horizontal="left" vertical="center" wrapText="1"/>
    </xf>
    <xf numFmtId="4" fontId="5" fillId="0" borderId="1" xfId="1" applyNumberFormat="1" applyFont="1" applyBorder="1" applyAlignment="1">
      <alignment horizontal="right" vertical="center" wrapText="1"/>
    </xf>
    <xf numFmtId="4" fontId="22" fillId="0" borderId="1" xfId="1" applyNumberFormat="1" applyFont="1" applyBorder="1" applyAlignment="1">
      <alignment horizontal="right" vertical="center" wrapText="1"/>
    </xf>
    <xf numFmtId="0" fontId="7" fillId="0" borderId="0" xfId="0" applyFont="1"/>
    <xf numFmtId="0" fontId="7" fillId="0" borderId="0" xfId="1" applyFont="1" applyAlignment="1">
      <alignment horizontal="center" vertical="center" wrapText="1"/>
    </xf>
    <xf numFmtId="0" fontId="7" fillId="0" borderId="0" xfId="1" applyFont="1" applyAlignment="1">
      <alignment vertical="center" wrapText="1"/>
    </xf>
    <xf numFmtId="4" fontId="7" fillId="0" borderId="0" xfId="1" applyNumberFormat="1" applyFont="1" applyAlignment="1">
      <alignment vertical="center" wrapText="1"/>
    </xf>
    <xf numFmtId="4" fontId="13" fillId="0" borderId="0" xfId="1" applyNumberFormat="1" applyFont="1" applyAlignment="1">
      <alignment vertical="center" wrapText="1"/>
    </xf>
    <xf numFmtId="0" fontId="7" fillId="0" borderId="0" xfId="1" applyFont="1" applyFill="1" applyAlignment="1">
      <alignment horizontal="center" vertical="center" wrapText="1"/>
    </xf>
    <xf numFmtId="0" fontId="7" fillId="0" borderId="0" xfId="1" applyFont="1" applyAlignment="1">
      <alignment horizontal="right" vertical="center" wrapText="1"/>
    </xf>
    <xf numFmtId="4" fontId="22" fillId="0" borderId="0" xfId="1" applyNumberFormat="1" applyFont="1" applyAlignment="1">
      <alignment vertical="center" wrapText="1"/>
    </xf>
    <xf numFmtId="0" fontId="26" fillId="6" borderId="4" xfId="2" applyFont="1" applyFill="1" applyBorder="1" applyAlignment="1">
      <alignment horizontal="left" vertical="center" wrapText="1"/>
    </xf>
    <xf numFmtId="0" fontId="1" fillId="6" borderId="0" xfId="1" applyFont="1" applyFill="1" applyAlignment="1">
      <alignment vertical="center" wrapText="1"/>
    </xf>
    <xf numFmtId="0" fontId="19" fillId="6" borderId="22" xfId="1" applyFont="1" applyFill="1" applyBorder="1" applyAlignment="1">
      <alignment vertical="center" wrapText="1"/>
    </xf>
    <xf numFmtId="4" fontId="26" fillId="6" borderId="4" xfId="2" applyNumberFormat="1" applyFont="1" applyFill="1" applyBorder="1" applyAlignment="1">
      <alignment horizontal="center" vertical="center" wrapText="1"/>
    </xf>
    <xf numFmtId="4" fontId="26" fillId="6" borderId="6" xfId="2" applyNumberFormat="1" applyFont="1" applyFill="1" applyBorder="1" applyAlignment="1">
      <alignment horizontal="center" vertical="center" wrapText="1"/>
    </xf>
    <xf numFmtId="4" fontId="26" fillId="6" borderId="1" xfId="2" applyNumberFormat="1" applyFont="1" applyFill="1" applyBorder="1" applyAlignment="1">
      <alignment horizontal="center" vertical="center" wrapText="1"/>
    </xf>
    <xf numFmtId="0" fontId="1" fillId="6" borderId="0" xfId="1" applyFont="1" applyFill="1" applyAlignment="1">
      <alignment horizontal="center" vertical="center" wrapText="1"/>
    </xf>
    <xf numFmtId="0" fontId="26" fillId="6" borderId="1" xfId="2" applyFont="1" applyFill="1" applyBorder="1" applyAlignment="1">
      <alignment horizontal="left" vertical="center" wrapText="1"/>
    </xf>
    <xf numFmtId="0" fontId="1" fillId="6" borderId="0" xfId="1" applyFont="1" applyFill="1" applyAlignment="1">
      <alignment horizontal="left" vertical="center" wrapText="1"/>
    </xf>
    <xf numFmtId="0" fontId="1" fillId="6" borderId="0" xfId="0" applyFont="1" applyFill="1"/>
    <xf numFmtId="0" fontId="1" fillId="6" borderId="0" xfId="0" applyFont="1" applyFill="1" applyAlignment="1">
      <alignment horizontal="center" vertical="center"/>
    </xf>
    <xf numFmtId="0" fontId="19" fillId="6" borderId="23" xfId="1" applyFont="1" applyFill="1" applyBorder="1" applyAlignment="1">
      <alignment vertical="center" wrapText="1"/>
    </xf>
    <xf numFmtId="0" fontId="26" fillId="6" borderId="0" xfId="0" applyFont="1" applyFill="1"/>
    <xf numFmtId="0" fontId="23" fillId="6" borderId="26" xfId="1" applyFont="1" applyFill="1" applyBorder="1" applyAlignment="1">
      <alignment vertical="center" wrapText="1"/>
    </xf>
    <xf numFmtId="0" fontId="19" fillId="6" borderId="17" xfId="0" applyFont="1" applyFill="1" applyBorder="1" applyAlignment="1">
      <alignment horizontal="center" vertical="center" wrapText="1"/>
    </xf>
    <xf numFmtId="0" fontId="1" fillId="6" borderId="0" xfId="1" applyFont="1" applyFill="1" applyBorder="1" applyAlignment="1">
      <alignment horizontal="center" vertical="center" wrapText="1"/>
    </xf>
    <xf numFmtId="0" fontId="26" fillId="6" borderId="5" xfId="2" applyFont="1" applyFill="1" applyBorder="1" applyAlignment="1">
      <alignment horizontal="center" vertical="center" wrapText="1"/>
    </xf>
    <xf numFmtId="0" fontId="26" fillId="6" borderId="13" xfId="2" applyFont="1" applyFill="1" applyBorder="1" applyAlignment="1">
      <alignment horizontal="center" vertical="center" wrapText="1"/>
    </xf>
    <xf numFmtId="0" fontId="26" fillId="6" borderId="7" xfId="2" applyFont="1" applyFill="1" applyBorder="1" applyAlignment="1">
      <alignment horizontal="center" vertical="center" wrapText="1"/>
    </xf>
    <xf numFmtId="0" fontId="23" fillId="6" borderId="0" xfId="1" applyFont="1" applyFill="1" applyBorder="1" applyAlignment="1">
      <alignment horizontal="center" vertical="center" wrapText="1"/>
    </xf>
    <xf numFmtId="0" fontId="27" fillId="6" borderId="0" xfId="0" applyFont="1" applyFill="1"/>
    <xf numFmtId="0" fontId="29" fillId="6" borderId="0" xfId="0" applyFont="1" applyFill="1"/>
    <xf numFmtId="0" fontId="26" fillId="6" borderId="9" xfId="2" applyFont="1" applyFill="1" applyBorder="1" applyAlignment="1">
      <alignment horizontal="center" vertical="center" wrapText="1"/>
    </xf>
    <xf numFmtId="0" fontId="23" fillId="6" borderId="0" xfId="1" applyFont="1" applyFill="1" applyBorder="1" applyAlignment="1">
      <alignment vertical="center" wrapText="1"/>
    </xf>
    <xf numFmtId="0" fontId="23" fillId="6" borderId="16" xfId="1" applyFont="1" applyFill="1" applyBorder="1" applyAlignment="1">
      <alignment vertical="center" wrapText="1"/>
    </xf>
    <xf numFmtId="0" fontId="19" fillId="6" borderId="26" xfId="0" applyFont="1" applyFill="1" applyBorder="1" applyAlignment="1">
      <alignment horizontal="center" vertical="center" wrapText="1"/>
    </xf>
    <xf numFmtId="164" fontId="26" fillId="6" borderId="4" xfId="4" applyFont="1" applyFill="1" applyBorder="1" applyAlignment="1">
      <alignment horizontal="center" vertical="center" wrapText="1"/>
    </xf>
    <xf numFmtId="164" fontId="26" fillId="6" borderId="6" xfId="4" applyFont="1" applyFill="1" applyBorder="1" applyAlignment="1">
      <alignment horizontal="center" vertical="center" wrapText="1"/>
    </xf>
    <xf numFmtId="14" fontId="26" fillId="6" borderId="9" xfId="2" applyNumberFormat="1" applyFont="1" applyFill="1" applyBorder="1" applyAlignment="1">
      <alignment horizontal="center" vertical="center" wrapText="1"/>
    </xf>
    <xf numFmtId="0" fontId="26" fillId="6" borderId="1" xfId="2" applyFont="1" applyFill="1" applyBorder="1" applyAlignment="1">
      <alignment horizontal="center" vertical="center" wrapText="1"/>
    </xf>
    <xf numFmtId="14" fontId="26" fillId="6" borderId="1" xfId="2" applyNumberFormat="1" applyFont="1" applyFill="1" applyBorder="1" applyAlignment="1">
      <alignment horizontal="center" vertical="center" wrapText="1"/>
    </xf>
    <xf numFmtId="0" fontId="23" fillId="6" borderId="28" xfId="1" applyFont="1" applyFill="1" applyBorder="1" applyAlignment="1">
      <alignment horizontal="center" vertical="center" wrapText="1"/>
    </xf>
    <xf numFmtId="0" fontId="23" fillId="6" borderId="0" xfId="1" applyFont="1" applyFill="1" applyBorder="1" applyAlignment="1">
      <alignment horizontal="center" vertical="center" wrapText="1"/>
    </xf>
    <xf numFmtId="4" fontId="26" fillId="6" borderId="14" xfId="2" applyNumberFormat="1" applyFont="1" applyFill="1" applyBorder="1" applyAlignment="1">
      <alignment horizontal="center" vertical="center" wrapText="1"/>
    </xf>
    <xf numFmtId="14" fontId="26" fillId="6" borderId="14" xfId="2" applyNumberFormat="1" applyFont="1" applyFill="1" applyBorder="1" applyAlignment="1">
      <alignment horizontal="center" vertical="center" wrapText="1"/>
    </xf>
    <xf numFmtId="0" fontId="26" fillId="6" borderId="30" xfId="2" applyFont="1" applyFill="1" applyBorder="1" applyAlignment="1">
      <alignment horizontal="center" vertical="center" wrapText="1"/>
    </xf>
    <xf numFmtId="0" fontId="26" fillId="6" borderId="11" xfId="2" applyFont="1" applyFill="1" applyBorder="1" applyAlignment="1">
      <alignment horizontal="center" vertical="center" wrapText="1"/>
    </xf>
    <xf numFmtId="4" fontId="26" fillId="6" borderId="11" xfId="2" applyNumberFormat="1" applyFont="1" applyFill="1" applyBorder="1" applyAlignment="1">
      <alignment horizontal="center" vertical="center" wrapText="1"/>
    </xf>
    <xf numFmtId="14" fontId="26" fillId="6" borderId="11" xfId="2" applyNumberFormat="1" applyFont="1" applyFill="1" applyBorder="1" applyAlignment="1">
      <alignment horizontal="center" vertical="center" wrapText="1"/>
    </xf>
    <xf numFmtId="0" fontId="26" fillId="6" borderId="35" xfId="2" applyFont="1" applyFill="1" applyBorder="1" applyAlignment="1">
      <alignment horizontal="center" vertical="center" wrapText="1"/>
    </xf>
    <xf numFmtId="14" fontId="26" fillId="6" borderId="15" xfId="2" applyNumberFormat="1" applyFont="1" applyFill="1" applyBorder="1" applyAlignment="1">
      <alignment horizontal="center" vertical="center" wrapText="1"/>
    </xf>
    <xf numFmtId="14" fontId="26" fillId="6" borderId="12" xfId="2" applyNumberFormat="1" applyFont="1" applyFill="1" applyBorder="1" applyAlignment="1">
      <alignment horizontal="center" vertical="center" wrapText="1"/>
    </xf>
    <xf numFmtId="4" fontId="26" fillId="6" borderId="12" xfId="2" applyNumberFormat="1" applyFont="1" applyFill="1" applyBorder="1" applyAlignment="1">
      <alignment horizontal="center" vertical="center" wrapText="1"/>
    </xf>
    <xf numFmtId="0" fontId="26" fillId="6" borderId="36" xfId="2" applyFont="1" applyFill="1" applyBorder="1" applyAlignment="1">
      <alignment horizontal="center" vertical="center" wrapText="1"/>
    </xf>
    <xf numFmtId="167" fontId="1" fillId="6" borderId="0" xfId="1" applyNumberFormat="1" applyFont="1" applyFill="1" applyAlignment="1">
      <alignment horizontal="left" vertical="center" wrapText="1"/>
    </xf>
    <xf numFmtId="0" fontId="26" fillId="6" borderId="15" xfId="2" applyFont="1" applyFill="1" applyBorder="1" applyAlignment="1">
      <alignment horizontal="center" vertical="center" wrapText="1"/>
    </xf>
    <xf numFmtId="0" fontId="26" fillId="6" borderId="12" xfId="2" applyFont="1" applyFill="1" applyBorder="1" applyAlignment="1">
      <alignment horizontal="center" vertical="center" wrapText="1"/>
    </xf>
    <xf numFmtId="0" fontId="26" fillId="6" borderId="4" xfId="2" applyFont="1" applyFill="1" applyBorder="1" applyAlignment="1">
      <alignment horizontal="center" vertical="center" wrapText="1"/>
    </xf>
    <xf numFmtId="0" fontId="26" fillId="6" borderId="6" xfId="2" applyFont="1" applyFill="1" applyBorder="1" applyAlignment="1">
      <alignment horizontal="center" vertical="center" wrapText="1"/>
    </xf>
    <xf numFmtId="14" fontId="26" fillId="6" borderId="4" xfId="2" applyNumberFormat="1" applyFont="1" applyFill="1" applyBorder="1" applyAlignment="1">
      <alignment horizontal="center" vertical="center" wrapText="1"/>
    </xf>
    <xf numFmtId="14" fontId="26" fillId="6" borderId="6" xfId="2" applyNumberFormat="1" applyFont="1" applyFill="1" applyBorder="1" applyAlignment="1">
      <alignment horizontal="center" vertical="center" wrapText="1"/>
    </xf>
    <xf numFmtId="0" fontId="26" fillId="6" borderId="14" xfId="2" applyFont="1" applyFill="1" applyBorder="1" applyAlignment="1">
      <alignment horizontal="center" vertical="center" wrapText="1"/>
    </xf>
    <xf numFmtId="0" fontId="19" fillId="6" borderId="18" xfId="0" applyFont="1" applyFill="1" applyBorder="1" applyAlignment="1">
      <alignment horizontal="center" vertical="center" wrapText="1"/>
    </xf>
    <xf numFmtId="0" fontId="26" fillId="6" borderId="3" xfId="2" applyFont="1" applyFill="1" applyBorder="1" applyAlignment="1">
      <alignment horizontal="center" vertical="center" wrapText="1"/>
    </xf>
    <xf numFmtId="4" fontId="26" fillId="6" borderId="3" xfId="2" applyNumberFormat="1" applyFont="1" applyFill="1" applyBorder="1" applyAlignment="1">
      <alignment horizontal="center" vertical="center" wrapText="1"/>
    </xf>
    <xf numFmtId="0" fontId="26" fillId="6" borderId="32" xfId="2" applyFont="1" applyFill="1" applyBorder="1" applyAlignment="1">
      <alignment horizontal="center" vertical="center" wrapText="1"/>
    </xf>
    <xf numFmtId="4" fontId="26" fillId="6" borderId="6" xfId="0" applyNumberFormat="1" applyFont="1" applyFill="1" applyBorder="1" applyAlignment="1">
      <alignment horizontal="center" vertical="center"/>
    </xf>
    <xf numFmtId="0" fontId="26" fillId="6" borderId="4" xfId="1" applyFont="1" applyFill="1" applyBorder="1" applyAlignment="1">
      <alignment horizontal="center" vertical="center" wrapText="1"/>
    </xf>
    <xf numFmtId="0" fontId="26" fillId="6" borderId="5" xfId="1" applyFont="1" applyFill="1" applyBorder="1" applyAlignment="1">
      <alignment horizontal="center" vertical="center" wrapText="1"/>
    </xf>
    <xf numFmtId="0" fontId="26" fillId="6" borderId="1" xfId="1" applyFont="1" applyFill="1" applyBorder="1" applyAlignment="1">
      <alignment horizontal="center" vertical="center" wrapText="1"/>
    </xf>
    <xf numFmtId="4" fontId="26" fillId="6" borderId="1" xfId="1" applyNumberFormat="1" applyFont="1" applyFill="1" applyBorder="1" applyAlignment="1">
      <alignment horizontal="center" vertical="center" wrapText="1"/>
    </xf>
    <xf numFmtId="0" fontId="26" fillId="6" borderId="13" xfId="1" applyFont="1" applyFill="1" applyBorder="1" applyAlignment="1">
      <alignment horizontal="center" vertical="center" wrapText="1"/>
    </xf>
    <xf numFmtId="14" fontId="26" fillId="6" borderId="3" xfId="2" applyNumberFormat="1" applyFont="1" applyFill="1" applyBorder="1" applyAlignment="1">
      <alignment horizontal="center" vertical="center" wrapText="1"/>
    </xf>
    <xf numFmtId="4" fontId="26" fillId="6" borderId="3" xfId="1" applyNumberFormat="1" applyFont="1" applyFill="1" applyBorder="1" applyAlignment="1">
      <alignment horizontal="center" vertical="center" wrapText="1"/>
    </xf>
    <xf numFmtId="0" fontId="26" fillId="6" borderId="3" xfId="1" applyFont="1" applyFill="1" applyBorder="1" applyAlignment="1">
      <alignment horizontal="center" vertical="center" wrapText="1"/>
    </xf>
    <xf numFmtId="0" fontId="26" fillId="6" borderId="32" xfId="1" applyFont="1" applyFill="1" applyBorder="1" applyAlignment="1">
      <alignment horizontal="center" vertical="center" wrapText="1"/>
    </xf>
    <xf numFmtId="0" fontId="26" fillId="6" borderId="6" xfId="1" applyFont="1" applyFill="1" applyBorder="1" applyAlignment="1">
      <alignment horizontal="center" vertical="center" wrapText="1"/>
    </xf>
    <xf numFmtId="0" fontId="26" fillId="6" borderId="7" xfId="1" applyFont="1" applyFill="1" applyBorder="1" applyAlignment="1">
      <alignment horizontal="center" vertical="center" wrapText="1"/>
    </xf>
    <xf numFmtId="164" fontId="26" fillId="6" borderId="1" xfId="4" applyFont="1" applyFill="1" applyBorder="1" applyAlignment="1">
      <alignment horizontal="center" vertical="center" wrapText="1"/>
    </xf>
    <xf numFmtId="164" fontId="26" fillId="6" borderId="3" xfId="4" applyFont="1" applyFill="1" applyBorder="1" applyAlignment="1">
      <alignment horizontal="center" vertical="center" wrapText="1"/>
    </xf>
    <xf numFmtId="49" fontId="26" fillId="6" borderId="4" xfId="0" applyNumberFormat="1" applyFont="1" applyFill="1" applyBorder="1" applyAlignment="1">
      <alignment horizontal="center" vertical="center" wrapText="1"/>
    </xf>
    <xf numFmtId="49" fontId="26" fillId="6" borderId="1" xfId="0" applyNumberFormat="1" applyFont="1" applyFill="1" applyBorder="1" applyAlignment="1">
      <alignment horizontal="center" vertical="center" wrapText="1"/>
    </xf>
    <xf numFmtId="49" fontId="26" fillId="6" borderId="6" xfId="2" applyNumberFormat="1" applyFont="1" applyFill="1" applyBorder="1" applyAlignment="1">
      <alignment horizontal="center" vertical="center" wrapText="1"/>
    </xf>
    <xf numFmtId="0" fontId="19" fillId="6" borderId="4" xfId="2" applyFont="1" applyFill="1" applyBorder="1" applyAlignment="1">
      <alignment horizontal="left" vertical="center" wrapText="1"/>
    </xf>
    <xf numFmtId="0" fontId="26" fillId="6" borderId="4" xfId="2" applyFont="1" applyFill="1" applyBorder="1" applyAlignment="1">
      <alignment vertical="center" wrapText="1"/>
    </xf>
    <xf numFmtId="0" fontId="26" fillId="6" borderId="5" xfId="0" applyFont="1" applyFill="1" applyBorder="1" applyAlignment="1">
      <alignment horizontal="center" vertical="center" wrapText="1"/>
    </xf>
    <xf numFmtId="0" fontId="26" fillId="6" borderId="7" xfId="0" applyFont="1" applyFill="1" applyBorder="1" applyAlignment="1">
      <alignment horizontal="center" vertical="center" wrapText="1"/>
    </xf>
    <xf numFmtId="49" fontId="26" fillId="6" borderId="4" xfId="2" applyNumberFormat="1" applyFont="1" applyFill="1" applyBorder="1" applyAlignment="1">
      <alignment horizontal="center" vertical="center" wrapText="1"/>
    </xf>
    <xf numFmtId="49" fontId="26" fillId="6" borderId="1" xfId="2" applyNumberFormat="1" applyFont="1" applyFill="1" applyBorder="1" applyAlignment="1">
      <alignment horizontal="center" vertical="center" wrapText="1"/>
    </xf>
    <xf numFmtId="0" fontId="25" fillId="6" borderId="1" xfId="2" applyFont="1" applyFill="1" applyBorder="1" applyAlignment="1">
      <alignment horizontal="center" vertical="center" wrapText="1"/>
    </xf>
    <xf numFmtId="164" fontId="25" fillId="6" borderId="1" xfId="4" applyFont="1" applyFill="1" applyBorder="1" applyAlignment="1">
      <alignment horizontal="center" vertical="center" wrapText="1"/>
    </xf>
    <xf numFmtId="14" fontId="25" fillId="6" borderId="1" xfId="2" applyNumberFormat="1" applyFont="1" applyFill="1" applyBorder="1" applyAlignment="1">
      <alignment horizontal="center" vertical="center" wrapText="1"/>
    </xf>
    <xf numFmtId="0" fontId="26" fillId="6" borderId="8" xfId="2" applyFont="1" applyFill="1" applyBorder="1" applyAlignment="1">
      <alignment horizontal="center" vertical="center" wrapText="1"/>
    </xf>
    <xf numFmtId="4" fontId="26" fillId="6" borderId="9" xfId="2" applyNumberFormat="1" applyFont="1" applyFill="1" applyBorder="1" applyAlignment="1">
      <alignment horizontal="center" vertical="center" wrapText="1"/>
    </xf>
    <xf numFmtId="49" fontId="26" fillId="6" borderId="9" xfId="0" applyNumberFormat="1" applyFont="1" applyFill="1" applyBorder="1" applyAlignment="1">
      <alignment horizontal="left" vertical="center" wrapText="1"/>
    </xf>
    <xf numFmtId="0" fontId="26" fillId="6" borderId="10" xfId="2" applyFont="1" applyFill="1" applyBorder="1" applyAlignment="1">
      <alignment horizontal="center" vertical="center" wrapText="1"/>
    </xf>
    <xf numFmtId="49" fontId="26" fillId="6" borderId="9" xfId="2" applyNumberFormat="1" applyFont="1" applyFill="1" applyBorder="1" applyAlignment="1">
      <alignment horizontal="left" vertical="center" wrapText="1"/>
    </xf>
    <xf numFmtId="0" fontId="26" fillId="6" borderId="9" xfId="2" applyNumberFormat="1" applyFont="1" applyFill="1" applyBorder="1" applyAlignment="1">
      <alignment horizontal="left" vertical="center" wrapText="1"/>
    </xf>
    <xf numFmtId="49" fontId="26" fillId="6" borderId="9" xfId="2" applyNumberFormat="1" applyFont="1" applyFill="1" applyBorder="1" applyAlignment="1">
      <alignment horizontal="center" vertical="center" wrapText="1"/>
    </xf>
    <xf numFmtId="49" fontId="26" fillId="6" borderId="9" xfId="0" applyNumberFormat="1" applyFont="1" applyFill="1" applyBorder="1" applyAlignment="1">
      <alignment horizontal="center" vertical="center" wrapText="1"/>
    </xf>
    <xf numFmtId="166" fontId="1" fillId="6" borderId="1" xfId="0" applyNumberFormat="1" applyFont="1" applyFill="1" applyBorder="1" applyAlignment="1">
      <alignment horizontal="center" vertical="center"/>
    </xf>
    <xf numFmtId="14" fontId="19" fillId="6" borderId="1" xfId="2" applyNumberFormat="1" applyFont="1" applyFill="1" applyBorder="1" applyAlignment="1">
      <alignment horizontal="center" vertical="center" wrapText="1"/>
    </xf>
    <xf numFmtId="4" fontId="31" fillId="6" borderId="0" xfId="0" applyNumberFormat="1" applyFont="1" applyFill="1"/>
    <xf numFmtId="0" fontId="32" fillId="6" borderId="6" xfId="2" applyFont="1" applyFill="1" applyBorder="1" applyAlignment="1">
      <alignment horizontal="center" vertical="center" wrapText="1"/>
    </xf>
    <xf numFmtId="0" fontId="1" fillId="6" borderId="37" xfId="0" applyFont="1" applyFill="1" applyBorder="1" applyAlignment="1">
      <alignment horizontal="center"/>
    </xf>
    <xf numFmtId="0" fontId="26" fillId="0" borderId="1" xfId="2" applyFont="1" applyFill="1" applyBorder="1" applyAlignment="1">
      <alignment horizontal="left" vertical="center" wrapText="1"/>
    </xf>
    <xf numFmtId="0" fontId="26" fillId="0" borderId="4" xfId="2" applyFont="1" applyFill="1" applyBorder="1" applyAlignment="1">
      <alignment horizontal="left" vertical="center" wrapText="1"/>
    </xf>
    <xf numFmtId="0" fontId="26" fillId="0" borderId="12" xfId="2" applyFont="1" applyFill="1" applyBorder="1" applyAlignment="1">
      <alignment horizontal="left" vertical="center" wrapText="1"/>
    </xf>
    <xf numFmtId="0" fontId="26" fillId="6" borderId="1" xfId="2" applyFont="1" applyFill="1" applyBorder="1" applyAlignment="1">
      <alignment horizontal="center" vertical="center" wrapText="1"/>
    </xf>
    <xf numFmtId="0" fontId="26" fillId="6" borderId="12" xfId="2" applyFont="1" applyFill="1" applyBorder="1" applyAlignment="1">
      <alignment horizontal="center" vertical="center" wrapText="1"/>
    </xf>
    <xf numFmtId="0" fontId="26" fillId="6" borderId="14" xfId="2" applyFont="1" applyFill="1" applyBorder="1" applyAlignment="1">
      <alignment horizontal="center" vertical="center" wrapText="1"/>
    </xf>
    <xf numFmtId="168" fontId="26" fillId="6" borderId="1" xfId="2" applyNumberFormat="1" applyFont="1" applyFill="1" applyBorder="1" applyAlignment="1">
      <alignment horizontal="center" vertical="center" wrapText="1"/>
    </xf>
    <xf numFmtId="168" fontId="26" fillId="6" borderId="1" xfId="4" applyNumberFormat="1" applyFont="1" applyFill="1" applyBorder="1" applyAlignment="1">
      <alignment horizontal="center" vertical="center" wrapText="1"/>
    </xf>
    <xf numFmtId="164" fontId="26" fillId="6" borderId="14" xfId="4" applyFont="1" applyFill="1" applyBorder="1" applyAlignment="1">
      <alignment horizontal="center" vertical="center" wrapText="1"/>
    </xf>
    <xf numFmtId="0" fontId="26" fillId="6" borderId="4" xfId="2" applyFont="1" applyFill="1" applyBorder="1" applyAlignment="1">
      <alignment horizontal="center" vertical="center" wrapText="1"/>
    </xf>
    <xf numFmtId="0" fontId="26" fillId="6" borderId="6" xfId="2" applyFont="1" applyFill="1" applyBorder="1" applyAlignment="1">
      <alignment horizontal="center" vertical="center" wrapText="1"/>
    </xf>
    <xf numFmtId="0" fontId="26" fillId="6" borderId="1" xfId="2" applyFont="1" applyFill="1" applyBorder="1" applyAlignment="1">
      <alignment horizontal="center" vertical="center" wrapText="1"/>
    </xf>
    <xf numFmtId="0" fontId="26" fillId="6" borderId="3" xfId="2" applyFont="1" applyFill="1" applyBorder="1" applyAlignment="1">
      <alignment horizontal="center" vertical="center" wrapText="1"/>
    </xf>
    <xf numFmtId="14" fontId="26" fillId="6" borderId="4" xfId="2" applyNumberFormat="1" applyFont="1" applyFill="1" applyBorder="1" applyAlignment="1">
      <alignment horizontal="center" vertical="center" wrapText="1"/>
    </xf>
    <xf numFmtId="14" fontId="26" fillId="6" borderId="1" xfId="2" applyNumberFormat="1" applyFont="1" applyFill="1" applyBorder="1" applyAlignment="1">
      <alignment horizontal="center" vertical="center" wrapText="1"/>
    </xf>
    <xf numFmtId="14" fontId="26" fillId="6" borderId="6" xfId="2" applyNumberFormat="1" applyFont="1" applyFill="1" applyBorder="1" applyAlignment="1">
      <alignment horizontal="center" vertical="center" wrapText="1"/>
    </xf>
    <xf numFmtId="0" fontId="26" fillId="6" borderId="4" xfId="0" applyFont="1" applyFill="1" applyBorder="1" applyAlignment="1">
      <alignment horizontal="center" vertical="center" wrapText="1"/>
    </xf>
    <xf numFmtId="0" fontId="26" fillId="6" borderId="6" xfId="0" applyFont="1" applyFill="1" applyBorder="1" applyAlignment="1">
      <alignment horizontal="center" vertical="center" wrapText="1"/>
    </xf>
    <xf numFmtId="0" fontId="26" fillId="6" borderId="12" xfId="2" applyFont="1" applyFill="1" applyBorder="1" applyAlignment="1">
      <alignment horizontal="center" vertical="center" wrapText="1"/>
    </xf>
    <xf numFmtId="0" fontId="26" fillId="6" borderId="14" xfId="2" applyFont="1" applyFill="1" applyBorder="1" applyAlignment="1">
      <alignment horizontal="center" vertical="center" wrapText="1"/>
    </xf>
    <xf numFmtId="14" fontId="26" fillId="6" borderId="14" xfId="2" applyNumberFormat="1" applyFont="1" applyFill="1" applyBorder="1" applyAlignment="1">
      <alignment horizontal="center" vertical="center" wrapText="1"/>
    </xf>
    <xf numFmtId="0" fontId="6" fillId="0" borderId="0" xfId="1" applyFont="1" applyAlignment="1">
      <alignment horizontal="center" vertical="center" wrapText="1"/>
    </xf>
    <xf numFmtId="0" fontId="9" fillId="2" borderId="3"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5" fillId="0" borderId="0" xfId="0" applyFont="1" applyAlignment="1">
      <alignment horizontal="center"/>
    </xf>
    <xf numFmtId="10" fontId="9" fillId="2" borderId="3" xfId="11" applyNumberFormat="1" applyFont="1" applyFill="1" applyBorder="1" applyAlignment="1">
      <alignment horizontal="center" vertical="center" wrapText="1"/>
    </xf>
    <xf numFmtId="10" fontId="9" fillId="2" borderId="11" xfId="11" applyNumberFormat="1" applyFont="1" applyFill="1" applyBorder="1" applyAlignment="1">
      <alignment horizontal="center" vertical="center" wrapText="1"/>
    </xf>
    <xf numFmtId="0" fontId="26" fillId="6" borderId="15" xfId="2" applyFont="1" applyFill="1" applyBorder="1" applyAlignment="1">
      <alignment horizontal="center" vertical="center" wrapText="1"/>
    </xf>
    <xf numFmtId="0" fontId="26" fillId="6" borderId="14" xfId="2" applyFont="1" applyFill="1" applyBorder="1" applyAlignment="1">
      <alignment horizontal="center" vertical="center" wrapText="1"/>
    </xf>
    <xf numFmtId="0" fontId="26" fillId="6" borderId="12" xfId="2" applyFont="1" applyFill="1" applyBorder="1" applyAlignment="1">
      <alignment horizontal="center" vertical="center" wrapText="1"/>
    </xf>
    <xf numFmtId="0" fontId="26" fillId="6" borderId="33" xfId="2" applyFont="1" applyFill="1" applyBorder="1" applyAlignment="1">
      <alignment horizontal="center" vertical="center" wrapText="1"/>
    </xf>
    <xf numFmtId="0" fontId="26" fillId="6" borderId="29" xfId="2" applyFont="1" applyFill="1" applyBorder="1" applyAlignment="1">
      <alignment horizontal="center" vertical="center" wrapText="1"/>
    </xf>
    <xf numFmtId="0" fontId="26" fillId="6" borderId="34" xfId="2" applyFont="1" applyFill="1" applyBorder="1" applyAlignment="1">
      <alignment horizontal="center" vertical="center" wrapText="1"/>
    </xf>
    <xf numFmtId="0" fontId="26" fillId="6" borderId="4" xfId="2" applyFont="1" applyFill="1" applyBorder="1" applyAlignment="1">
      <alignment horizontal="center" vertical="center" wrapText="1"/>
    </xf>
    <xf numFmtId="0" fontId="26" fillId="6" borderId="1" xfId="2" applyFont="1" applyFill="1" applyBorder="1" applyAlignment="1">
      <alignment horizontal="center" vertical="center" wrapText="1"/>
    </xf>
    <xf numFmtId="0" fontId="26" fillId="6" borderId="6" xfId="2" applyFont="1" applyFill="1" applyBorder="1" applyAlignment="1">
      <alignment horizontal="center" vertical="center" wrapText="1"/>
    </xf>
    <xf numFmtId="14" fontId="26" fillId="6" borderId="4" xfId="2" applyNumberFormat="1" applyFont="1" applyFill="1" applyBorder="1" applyAlignment="1">
      <alignment horizontal="center" vertical="center" wrapText="1"/>
    </xf>
    <xf numFmtId="14" fontId="26" fillId="6" borderId="1" xfId="2" applyNumberFormat="1" applyFont="1" applyFill="1" applyBorder="1" applyAlignment="1">
      <alignment horizontal="center" vertical="center" wrapText="1"/>
    </xf>
    <xf numFmtId="14" fontId="26" fillId="6" borderId="6" xfId="2" applyNumberFormat="1" applyFont="1" applyFill="1" applyBorder="1" applyAlignment="1">
      <alignment horizontal="center" vertical="center" wrapText="1"/>
    </xf>
    <xf numFmtId="49" fontId="26" fillId="6" borderId="15" xfId="2" applyNumberFormat="1" applyFont="1" applyFill="1" applyBorder="1" applyAlignment="1">
      <alignment horizontal="center" vertical="center" wrapText="1"/>
    </xf>
    <xf numFmtId="49" fontId="26" fillId="6" borderId="14" xfId="2" applyNumberFormat="1" applyFont="1" applyFill="1" applyBorder="1" applyAlignment="1">
      <alignment horizontal="center" vertical="center" wrapText="1"/>
    </xf>
    <xf numFmtId="49" fontId="26" fillId="6" borderId="12" xfId="2" applyNumberFormat="1" applyFont="1" applyFill="1" applyBorder="1" applyAlignment="1">
      <alignment horizontal="center" vertical="center" wrapText="1"/>
    </xf>
    <xf numFmtId="0" fontId="26" fillId="6" borderId="21" xfId="2" applyFont="1" applyFill="1" applyBorder="1" applyAlignment="1">
      <alignment horizontal="center" vertical="center" wrapText="1"/>
    </xf>
    <xf numFmtId="0" fontId="26" fillId="6" borderId="20" xfId="2" applyFont="1" applyFill="1" applyBorder="1" applyAlignment="1">
      <alignment horizontal="center" vertical="center" wrapText="1"/>
    </xf>
    <xf numFmtId="0" fontId="5" fillId="6" borderId="0" xfId="1" applyFont="1" applyFill="1" applyAlignment="1">
      <alignment horizontal="left" vertical="center" wrapText="1"/>
    </xf>
    <xf numFmtId="14" fontId="26" fillId="6" borderId="14" xfId="2" applyNumberFormat="1"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6" borderId="18" xfId="0" applyFont="1" applyFill="1" applyBorder="1" applyAlignment="1">
      <alignment horizontal="center" vertical="center" wrapText="1"/>
    </xf>
    <xf numFmtId="0" fontId="19" fillId="6" borderId="25" xfId="1" applyFont="1" applyFill="1" applyBorder="1" applyAlignment="1">
      <alignment horizontal="center" vertical="center" wrapText="1"/>
    </xf>
    <xf numFmtId="0" fontId="19" fillId="6" borderId="18" xfId="1" applyFont="1" applyFill="1" applyBorder="1" applyAlignment="1">
      <alignment horizontal="center" vertical="center" wrapText="1"/>
    </xf>
    <xf numFmtId="0" fontId="23" fillId="6" borderId="24" xfId="1" applyFont="1" applyFill="1" applyBorder="1" applyAlignment="1">
      <alignment horizontal="center" vertical="center" wrapText="1"/>
    </xf>
    <xf numFmtId="0" fontId="23" fillId="6" borderId="22" xfId="1" applyFont="1" applyFill="1" applyBorder="1" applyAlignment="1">
      <alignment horizontal="center" vertical="center" wrapText="1"/>
    </xf>
    <xf numFmtId="0" fontId="26" fillId="6" borderId="21" xfId="1" applyFont="1" applyFill="1" applyBorder="1" applyAlignment="1">
      <alignment horizontal="center" vertical="center" wrapText="1"/>
    </xf>
    <xf numFmtId="0" fontId="26" fillId="6" borderId="19" xfId="1" applyFont="1" applyFill="1" applyBorder="1" applyAlignment="1">
      <alignment horizontal="center" vertical="center" wrapText="1"/>
    </xf>
    <xf numFmtId="0" fontId="26" fillId="6" borderId="31" xfId="1" applyFont="1" applyFill="1" applyBorder="1" applyAlignment="1">
      <alignment horizontal="center" vertical="center" wrapText="1"/>
    </xf>
    <xf numFmtId="0" fontId="26" fillId="6" borderId="20" xfId="1" applyFont="1" applyFill="1" applyBorder="1" applyAlignment="1">
      <alignment horizontal="center" vertical="center" wrapText="1"/>
    </xf>
    <xf numFmtId="0" fontId="26" fillId="6" borderId="3" xfId="2" applyFont="1" applyFill="1" applyBorder="1" applyAlignment="1">
      <alignment horizontal="center" vertical="center" wrapText="1"/>
    </xf>
    <xf numFmtId="14" fontId="26" fillId="6" borderId="3" xfId="2" applyNumberFormat="1" applyFont="1" applyFill="1" applyBorder="1" applyAlignment="1">
      <alignment horizontal="center" vertical="center" wrapText="1"/>
    </xf>
    <xf numFmtId="0" fontId="26" fillId="6" borderId="19" xfId="2" applyFont="1" applyFill="1" applyBorder="1" applyAlignment="1">
      <alignment horizontal="center" vertical="center" wrapText="1"/>
    </xf>
    <xf numFmtId="0" fontId="26" fillId="6" borderId="31" xfId="2" applyFont="1" applyFill="1" applyBorder="1" applyAlignment="1">
      <alignment horizontal="center" vertical="center" wrapText="1"/>
    </xf>
    <xf numFmtId="0" fontId="26" fillId="6" borderId="4"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26" fillId="6" borderId="6" xfId="0" applyFont="1" applyFill="1" applyBorder="1" applyAlignment="1">
      <alignment horizontal="center" vertical="center" wrapText="1"/>
    </xf>
    <xf numFmtId="0" fontId="7" fillId="0" borderId="21"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4" xfId="1" applyFont="1" applyBorder="1" applyAlignment="1">
      <alignment horizontal="center" vertical="center" wrapText="1"/>
    </xf>
    <xf numFmtId="0" fontId="7" fillId="0" borderId="1" xfId="1" applyFont="1" applyBorder="1" applyAlignment="1">
      <alignment horizontal="center" vertical="center" wrapText="1"/>
    </xf>
    <xf numFmtId="0" fontId="7" fillId="0" borderId="6" xfId="1" applyFont="1" applyBorder="1" applyAlignment="1">
      <alignment horizontal="center" vertical="center" wrapText="1"/>
    </xf>
    <xf numFmtId="0" fontId="7" fillId="0" borderId="4" xfId="1" applyFont="1" applyBorder="1" applyAlignment="1">
      <alignment horizontal="left" vertical="center" wrapText="1"/>
    </xf>
    <xf numFmtId="0" fontId="7" fillId="0" borderId="1" xfId="1" applyFont="1" applyBorder="1" applyAlignment="1">
      <alignment horizontal="left" vertical="center" wrapText="1"/>
    </xf>
    <xf numFmtId="0" fontId="7" fillId="0" borderId="6" xfId="1" applyFont="1" applyBorder="1" applyAlignment="1">
      <alignment horizontal="left" vertical="center" wrapText="1"/>
    </xf>
    <xf numFmtId="4" fontId="7" fillId="0" borderId="15" xfId="1" applyNumberFormat="1" applyFont="1" applyBorder="1" applyAlignment="1">
      <alignment horizontal="right" vertical="center" wrapText="1"/>
    </xf>
    <xf numFmtId="4" fontId="7" fillId="0" borderId="12" xfId="1" applyNumberFormat="1" applyFont="1" applyBorder="1" applyAlignment="1">
      <alignment horizontal="right" vertical="center" wrapText="1"/>
    </xf>
    <xf numFmtId="0" fontId="7" fillId="0" borderId="5" xfId="1" applyFont="1" applyFill="1" applyBorder="1" applyAlignment="1">
      <alignment horizontal="left" vertical="center" wrapText="1"/>
    </xf>
    <xf numFmtId="0" fontId="7" fillId="0" borderId="7" xfId="1" applyFont="1" applyFill="1" applyBorder="1" applyAlignment="1">
      <alignment horizontal="left" vertical="center" wrapText="1"/>
    </xf>
    <xf numFmtId="0" fontId="7" fillId="0" borderId="13" xfId="1" applyFont="1" applyFill="1" applyBorder="1" applyAlignment="1">
      <alignment horizontal="left" vertical="center" wrapText="1"/>
    </xf>
    <xf numFmtId="0" fontId="7" fillId="0" borderId="4" xfId="1" applyFont="1" applyFill="1" applyBorder="1" applyAlignment="1">
      <alignment horizontal="center" vertical="center" wrapText="1"/>
    </xf>
    <xf numFmtId="0" fontId="7" fillId="0" borderId="6" xfId="1" applyFont="1" applyFill="1" applyBorder="1" applyAlignment="1">
      <alignment horizontal="center" vertical="center" wrapText="1"/>
    </xf>
    <xf numFmtId="4" fontId="20" fillId="0" borderId="15" xfId="1" applyNumberFormat="1" applyFont="1" applyBorder="1" applyAlignment="1">
      <alignment horizontal="right" vertical="center" wrapText="1"/>
    </xf>
    <xf numFmtId="4" fontId="20" fillId="0" borderId="12" xfId="1" applyNumberFormat="1" applyFont="1" applyBorder="1" applyAlignment="1">
      <alignment horizontal="right" vertical="center" wrapText="1"/>
    </xf>
    <xf numFmtId="0" fontId="19" fillId="0" borderId="0" xfId="1" applyFont="1" applyAlignment="1">
      <alignment horizontal="center" vertical="center" wrapText="1"/>
    </xf>
    <xf numFmtId="0" fontId="23" fillId="0" borderId="0" xfId="1" applyFont="1" applyAlignment="1">
      <alignment horizontal="center" vertical="center" wrapText="1"/>
    </xf>
    <xf numFmtId="0" fontId="5" fillId="2" borderId="27" xfId="1" applyFont="1" applyFill="1" applyBorder="1" applyAlignment="1">
      <alignment horizontal="center" vertical="center" wrapText="1"/>
    </xf>
    <xf numFmtId="4" fontId="7" fillId="0" borderId="14" xfId="1" applyNumberFormat="1" applyFont="1" applyBorder="1" applyAlignment="1">
      <alignment horizontal="right" vertical="center" wrapText="1"/>
    </xf>
    <xf numFmtId="0" fontId="7" fillId="0" borderId="5" xfId="1" applyFont="1" applyBorder="1" applyAlignment="1">
      <alignment horizontal="left" vertical="center" wrapText="1"/>
    </xf>
    <xf numFmtId="0" fontId="7" fillId="0" borderId="7" xfId="1" applyFont="1" applyBorder="1" applyAlignment="1">
      <alignment horizontal="left" vertical="center" wrapText="1"/>
    </xf>
    <xf numFmtId="0" fontId="5" fillId="5" borderId="27"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1" xfId="1" applyFont="1" applyBorder="1" applyAlignment="1">
      <alignment horizontal="center" vertical="center" wrapText="1"/>
    </xf>
    <xf numFmtId="4" fontId="21" fillId="0" borderId="15" xfId="1" applyNumberFormat="1" applyFont="1" applyBorder="1" applyAlignment="1">
      <alignment horizontal="right" vertical="center" wrapText="1"/>
    </xf>
    <xf numFmtId="4" fontId="21" fillId="0" borderId="14" xfId="1" applyNumberFormat="1" applyFont="1" applyBorder="1" applyAlignment="1">
      <alignment horizontal="right" vertical="center" wrapText="1"/>
    </xf>
    <xf numFmtId="4" fontId="21" fillId="0" borderId="12" xfId="1" applyNumberFormat="1" applyFont="1" applyBorder="1" applyAlignment="1">
      <alignment horizontal="right" vertical="center" wrapText="1"/>
    </xf>
    <xf numFmtId="0" fontId="7" fillId="0" borderId="11" xfId="1" applyFont="1" applyBorder="1" applyAlignment="1">
      <alignment horizontal="left" vertical="center" wrapText="1"/>
    </xf>
    <xf numFmtId="4" fontId="7" fillId="0" borderId="4" xfId="1" applyNumberFormat="1" applyFont="1" applyBorder="1" applyAlignment="1">
      <alignment horizontal="center" vertical="center" wrapText="1"/>
    </xf>
    <xf numFmtId="4" fontId="7" fillId="0" borderId="1" xfId="1" applyNumberFormat="1" applyFont="1" applyBorder="1" applyAlignment="1">
      <alignment horizontal="center" vertical="center" wrapText="1"/>
    </xf>
    <xf numFmtId="4" fontId="7" fillId="0" borderId="6" xfId="1" applyNumberFormat="1" applyFont="1" applyBorder="1" applyAlignment="1">
      <alignment horizontal="center" vertical="center" wrapText="1"/>
    </xf>
    <xf numFmtId="0" fontId="26" fillId="6" borderId="1" xfId="2" applyFont="1" applyFill="1" applyBorder="1" applyAlignment="1">
      <alignment vertical="center" wrapText="1"/>
    </xf>
    <xf numFmtId="0" fontId="19" fillId="6" borderId="3" xfId="2" applyFont="1" applyFill="1" applyBorder="1" applyAlignment="1">
      <alignment horizontal="left" vertical="center" wrapText="1"/>
    </xf>
    <xf numFmtId="0" fontId="26" fillId="6" borderId="3" xfId="2" applyFont="1" applyFill="1" applyBorder="1" applyAlignment="1">
      <alignment vertical="center" wrapText="1"/>
    </xf>
    <xf numFmtId="49" fontId="26" fillId="6" borderId="6" xfId="0" applyNumberFormat="1" applyFont="1" applyFill="1" applyBorder="1" applyAlignment="1">
      <alignment horizontal="left" vertical="center" wrapText="1"/>
    </xf>
    <xf numFmtId="0" fontId="26" fillId="6" borderId="6" xfId="2" applyFont="1" applyFill="1" applyBorder="1" applyAlignment="1">
      <alignment horizontal="left" vertical="center" wrapText="1"/>
    </xf>
    <xf numFmtId="0" fontId="26" fillId="6" borderId="3" xfId="2" applyFont="1" applyFill="1" applyBorder="1" applyAlignment="1">
      <alignment horizontal="left" vertical="center" wrapText="1"/>
    </xf>
    <xf numFmtId="0" fontId="19" fillId="6" borderId="1" xfId="2" applyFont="1" applyFill="1" applyBorder="1" applyAlignment="1">
      <alignment vertical="center" wrapText="1"/>
    </xf>
    <xf numFmtId="0" fontId="19" fillId="6" borderId="1" xfId="2" applyFont="1" applyFill="1" applyBorder="1" applyAlignment="1">
      <alignment horizontal="left" vertical="center" wrapText="1"/>
    </xf>
    <xf numFmtId="49" fontId="26" fillId="6" borderId="1" xfId="0" applyNumberFormat="1" applyFont="1" applyFill="1" applyBorder="1" applyAlignment="1">
      <alignment horizontal="left" vertical="center" wrapText="1"/>
    </xf>
    <xf numFmtId="49" fontId="19" fillId="6" borderId="3" xfId="0" applyNumberFormat="1" applyFont="1" applyFill="1" applyBorder="1" applyAlignment="1">
      <alignment horizontal="left" vertical="center" wrapText="1"/>
    </xf>
    <xf numFmtId="49" fontId="26" fillId="6" borderId="6" xfId="2" applyNumberFormat="1" applyFont="1" applyFill="1" applyBorder="1" applyAlignment="1">
      <alignment horizontal="left" vertical="center" wrapText="1"/>
    </xf>
    <xf numFmtId="49" fontId="26" fillId="6" borderId="1" xfId="2" applyNumberFormat="1" applyFont="1" applyFill="1" applyBorder="1" applyAlignment="1">
      <alignment horizontal="left" vertical="center" wrapText="1"/>
    </xf>
    <xf numFmtId="0" fontId="19" fillId="6" borderId="3" xfId="2" applyFont="1" applyFill="1" applyBorder="1" applyAlignment="1">
      <alignment vertical="center" wrapText="1"/>
    </xf>
    <xf numFmtId="49" fontId="26" fillId="6" borderId="3" xfId="2" applyNumberFormat="1" applyFont="1" applyFill="1" applyBorder="1" applyAlignment="1">
      <alignment horizontal="left" vertical="center" wrapText="1"/>
    </xf>
    <xf numFmtId="0" fontId="26" fillId="6" borderId="4" xfId="2" applyNumberFormat="1" applyFont="1" applyFill="1" applyBorder="1" applyAlignment="1">
      <alignment horizontal="left" vertical="center" wrapText="1"/>
    </xf>
    <xf numFmtId="0" fontId="19" fillId="6" borderId="14" xfId="2" applyNumberFormat="1" applyFont="1" applyFill="1" applyBorder="1" applyAlignment="1">
      <alignment horizontal="left" vertical="center" wrapText="1"/>
    </xf>
    <xf numFmtId="0" fontId="26" fillId="6" borderId="1" xfId="2" applyNumberFormat="1" applyFont="1" applyFill="1" applyBorder="1" applyAlignment="1">
      <alignment horizontal="left" vertical="center" wrapText="1"/>
    </xf>
    <xf numFmtId="0" fontId="19" fillId="6" borderId="1" xfId="2" applyNumberFormat="1" applyFont="1" applyFill="1" applyBorder="1" applyAlignment="1">
      <alignment horizontal="left" vertical="center" wrapText="1"/>
    </xf>
    <xf numFmtId="0" fontId="26" fillId="6" borderId="14" xfId="2" applyNumberFormat="1" applyFont="1" applyFill="1" applyBorder="1" applyAlignment="1">
      <alignment horizontal="left" vertical="center" wrapText="1"/>
    </xf>
    <xf numFmtId="0" fontId="26" fillId="6" borderId="14" xfId="2" applyFont="1" applyFill="1" applyBorder="1" applyAlignment="1">
      <alignment horizontal="left" vertical="center" wrapText="1"/>
    </xf>
    <xf numFmtId="0" fontId="19" fillId="6" borderId="4" xfId="2" applyFont="1" applyFill="1" applyBorder="1" applyAlignment="1">
      <alignment horizontal="center" vertical="center" wrapText="1"/>
    </xf>
    <xf numFmtId="0" fontId="26" fillId="6" borderId="6" xfId="2" applyFont="1" applyFill="1" applyBorder="1" applyAlignment="1">
      <alignment vertical="center" wrapText="1"/>
    </xf>
    <xf numFmtId="0" fontId="19" fillId="6" borderId="4" xfId="2" applyNumberFormat="1" applyFont="1" applyFill="1" applyBorder="1" applyAlignment="1">
      <alignment horizontal="left" vertical="center" wrapText="1"/>
    </xf>
    <xf numFmtId="0" fontId="26" fillId="6" borderId="11" xfId="2" applyFont="1" applyFill="1" applyBorder="1" applyAlignment="1">
      <alignment horizontal="left" vertical="center" wrapText="1"/>
    </xf>
    <xf numFmtId="49" fontId="26" fillId="6" borderId="4" xfId="2" applyNumberFormat="1" applyFont="1" applyFill="1" applyBorder="1" applyAlignment="1">
      <alignment horizontal="left" vertical="center" wrapText="1"/>
    </xf>
    <xf numFmtId="49" fontId="19" fillId="6" borderId="6" xfId="2" applyNumberFormat="1" applyFont="1" applyFill="1" applyBorder="1" applyAlignment="1">
      <alignment horizontal="left" vertical="center" wrapText="1"/>
    </xf>
    <xf numFmtId="4" fontId="19" fillId="6" borderId="4" xfId="2" applyNumberFormat="1" applyFont="1" applyFill="1" applyBorder="1" applyAlignment="1">
      <alignment horizontal="center" vertical="center" wrapText="1"/>
    </xf>
    <xf numFmtId="0" fontId="26" fillId="6" borderId="6" xfId="2" applyNumberFormat="1" applyFont="1" applyFill="1" applyBorder="1" applyAlignment="1">
      <alignment horizontal="left" vertical="center" wrapText="1"/>
    </xf>
    <xf numFmtId="0" fontId="26" fillId="6" borderId="4" xfId="2" applyNumberFormat="1" applyFont="1" applyFill="1" applyBorder="1" applyAlignment="1">
      <alignment horizontal="left" wrapText="1"/>
    </xf>
    <xf numFmtId="0" fontId="19" fillId="6" borderId="1" xfId="2" applyNumberFormat="1" applyFont="1" applyFill="1" applyBorder="1" applyAlignment="1">
      <alignment vertical="center" wrapText="1"/>
    </xf>
    <xf numFmtId="0" fontId="26" fillId="6" borderId="1" xfId="2" applyNumberFormat="1" applyFont="1" applyFill="1" applyBorder="1" applyAlignment="1">
      <alignment vertical="center" wrapText="1"/>
    </xf>
    <xf numFmtId="0" fontId="26" fillId="6" borderId="6" xfId="2" applyNumberFormat="1" applyFont="1" applyFill="1" applyBorder="1" applyAlignment="1">
      <alignment vertical="center" wrapText="1"/>
    </xf>
    <xf numFmtId="0" fontId="26" fillId="6" borderId="4" xfId="2" applyNumberFormat="1" applyFont="1" applyFill="1" applyBorder="1" applyAlignment="1">
      <alignment vertical="center" wrapText="1"/>
    </xf>
    <xf numFmtId="0" fontId="26" fillId="6" borderId="12" xfId="2" applyNumberFormat="1" applyFont="1" applyFill="1" applyBorder="1" applyAlignment="1">
      <alignment vertical="center" wrapText="1"/>
    </xf>
    <xf numFmtId="0" fontId="26" fillId="6" borderId="12" xfId="2" applyFont="1" applyFill="1" applyBorder="1" applyAlignment="1">
      <alignment vertical="center" wrapText="1"/>
    </xf>
    <xf numFmtId="0" fontId="19" fillId="6" borderId="12" xfId="2" applyNumberFormat="1" applyFont="1" applyFill="1" applyBorder="1" applyAlignment="1">
      <alignment horizontal="left" vertical="center" wrapText="1"/>
    </xf>
    <xf numFmtId="0" fontId="19" fillId="6" borderId="11" xfId="2" applyNumberFormat="1" applyFont="1" applyFill="1" applyBorder="1" applyAlignment="1">
      <alignment horizontal="left" vertical="center" wrapText="1"/>
    </xf>
    <xf numFmtId="0" fontId="26" fillId="6" borderId="12" xfId="2" applyNumberFormat="1" applyFont="1" applyFill="1" applyBorder="1" applyAlignment="1">
      <alignment horizontal="left" vertical="center" wrapText="1"/>
    </xf>
  </cellXfs>
  <cellStyles count="12">
    <cellStyle name="Cancel" xfId="1"/>
    <cellStyle name="Cancel 2" xfId="2"/>
    <cellStyle name="Euro" xfId="3"/>
    <cellStyle name="Millares" xfId="4" builtinId="3"/>
    <cellStyle name="Millares 2" xfId="5"/>
    <cellStyle name="Millares 3" xfId="6"/>
    <cellStyle name="Normal" xfId="0" builtinId="0"/>
    <cellStyle name="Normal 2" xfId="7"/>
    <cellStyle name="Normal 3" xfId="8"/>
    <cellStyle name="Normal 6" xfId="9"/>
    <cellStyle name="Normal 6 2" xfId="10"/>
    <cellStyle name="Porcentaje" xfId="11" builtinId="5"/>
  </cellStyles>
  <dxfs count="0"/>
  <tableStyles count="0" defaultTableStyle="TableStyleMedium2" defaultPivotStyle="PivotStyleLight16"/>
  <colors>
    <mruColors>
      <color rgb="FF66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40821</xdr:colOff>
      <xdr:row>0</xdr:row>
      <xdr:rowOff>0</xdr:rowOff>
    </xdr:from>
    <xdr:to>
      <xdr:col>4</xdr:col>
      <xdr:colOff>40821</xdr:colOff>
      <xdr:row>2</xdr:row>
      <xdr:rowOff>2722</xdr:rowOff>
    </xdr:to>
    <xdr:pic>
      <xdr:nvPicPr>
        <xdr:cNvPr id="1044" name="Imagen 1" descr="LOGO-NUEVO-ESSALUD">
          <a:extLst>
            <a:ext uri="{FF2B5EF4-FFF2-40B4-BE49-F238E27FC236}">
              <a16:creationId xmlns:a16="http://schemas.microsoft.com/office/drawing/2014/main" id="{00000000-0008-0000-0300-00001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821" y="0"/>
          <a:ext cx="1796143" cy="506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13"/>
  <sheetViews>
    <sheetView workbookViewId="0">
      <selection activeCell="F5" sqref="F5:F6"/>
    </sheetView>
  </sheetViews>
  <sheetFormatPr baseColWidth="10" defaultRowHeight="12.75" x14ac:dyDescent="0.2"/>
  <cols>
    <col min="2" max="2" width="35.140625" customWidth="1"/>
    <col min="5" max="5" width="12.85546875" customWidth="1"/>
    <col min="6" max="6" width="12.7109375" customWidth="1"/>
    <col min="7" max="7" width="33.28515625" customWidth="1"/>
  </cols>
  <sheetData>
    <row r="5" spans="2:7" ht="25.5" x14ac:dyDescent="0.2">
      <c r="B5" s="25" t="s">
        <v>20</v>
      </c>
      <c r="C5" s="25" t="s">
        <v>54</v>
      </c>
      <c r="D5" s="25" t="s">
        <v>93</v>
      </c>
      <c r="E5" s="29" t="s">
        <v>125</v>
      </c>
      <c r="F5" s="25" t="s">
        <v>25</v>
      </c>
      <c r="G5" s="25" t="s">
        <v>78</v>
      </c>
    </row>
    <row r="6" spans="2:7" ht="84.6" customHeight="1" x14ac:dyDescent="0.2">
      <c r="B6" s="3" t="s">
        <v>28</v>
      </c>
      <c r="C6" s="4">
        <v>5526271.46</v>
      </c>
      <c r="D6" s="4">
        <v>2210508.5840000003</v>
      </c>
      <c r="E6" s="24">
        <f>+C6-D6</f>
        <v>3315762.8759999997</v>
      </c>
      <c r="F6" s="8" t="s">
        <v>97</v>
      </c>
      <c r="G6" s="30" t="s">
        <v>106</v>
      </c>
    </row>
    <row r="7" spans="2:7" ht="60.6" customHeight="1" x14ac:dyDescent="0.2">
      <c r="B7" s="3" t="s">
        <v>65</v>
      </c>
      <c r="C7" s="4">
        <v>9523547</v>
      </c>
      <c r="D7" s="4">
        <v>1904709.4</v>
      </c>
      <c r="E7" s="24">
        <f>+C7-D7</f>
        <v>7618837.5999999996</v>
      </c>
      <c r="F7" s="6" t="s">
        <v>26</v>
      </c>
      <c r="G7" s="13" t="s">
        <v>130</v>
      </c>
    </row>
    <row r="8" spans="2:7" ht="102.6" customHeight="1" x14ac:dyDescent="0.2">
      <c r="B8" s="3" t="s">
        <v>6</v>
      </c>
      <c r="C8" s="4">
        <v>8365692</v>
      </c>
      <c r="D8" s="4">
        <f>+C8*0.2</f>
        <v>1673138.4000000001</v>
      </c>
      <c r="E8" s="24">
        <f>+C8-D8</f>
        <v>6692553.5999999996</v>
      </c>
      <c r="F8" s="8" t="s">
        <v>102</v>
      </c>
      <c r="G8" s="7" t="s">
        <v>131</v>
      </c>
    </row>
    <row r="9" spans="2:7" ht="18" customHeight="1" x14ac:dyDescent="0.2">
      <c r="B9" s="3" t="s">
        <v>128</v>
      </c>
      <c r="C9" s="4"/>
      <c r="D9" s="4"/>
      <c r="E9" s="24">
        <v>845084.59</v>
      </c>
      <c r="F9" s="8"/>
      <c r="G9" s="7"/>
    </row>
    <row r="10" spans="2:7" ht="21" customHeight="1" x14ac:dyDescent="0.2">
      <c r="B10" s="33" t="s">
        <v>129</v>
      </c>
      <c r="C10" s="32"/>
      <c r="D10" s="32"/>
      <c r="E10" s="31">
        <f>SUM(E6:E9)</f>
        <v>18472238.665999997</v>
      </c>
      <c r="F10" s="32"/>
      <c r="G10" s="32"/>
    </row>
    <row r="13" spans="2:7" x14ac:dyDescent="0.2">
      <c r="E13" s="27"/>
    </row>
  </sheetData>
  <phoneticPr fontId="11" type="noConversion"/>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4"/>
  <sheetViews>
    <sheetView zoomScale="96" zoomScaleNormal="96" workbookViewId="0">
      <selection activeCell="F5" sqref="F5:F6"/>
    </sheetView>
  </sheetViews>
  <sheetFormatPr baseColWidth="10" defaultRowHeight="12.75" x14ac:dyDescent="0.2"/>
  <cols>
    <col min="2" max="2" width="4.5703125" style="5" customWidth="1"/>
    <col min="3" max="3" width="11" style="5" customWidth="1"/>
    <col min="4" max="4" width="32.140625" style="1" customWidth="1"/>
    <col min="5" max="5" width="9.140625" style="2" customWidth="1"/>
    <col min="6" max="6" width="9.5703125" style="2" customWidth="1"/>
    <col min="7" max="7" width="39" style="15" customWidth="1"/>
    <col min="8" max="8" width="23.7109375" style="15" customWidth="1"/>
    <col min="9" max="10" width="11" style="14" customWidth="1"/>
  </cols>
  <sheetData>
    <row r="2" spans="2:11" ht="15.6" customHeight="1" x14ac:dyDescent="0.2">
      <c r="B2" s="231"/>
      <c r="C2" s="231"/>
      <c r="D2" s="231"/>
      <c r="E2" s="231"/>
      <c r="F2" s="231"/>
      <c r="G2" s="231"/>
      <c r="H2"/>
      <c r="I2" s="9"/>
      <c r="J2" s="9"/>
    </row>
    <row r="3" spans="2:11" ht="21.75" customHeight="1" x14ac:dyDescent="0.2">
      <c r="B3" s="231" t="s">
        <v>287</v>
      </c>
      <c r="C3" s="231"/>
      <c r="D3" s="231"/>
      <c r="E3" s="231"/>
      <c r="F3" s="231"/>
      <c r="G3" s="231"/>
      <c r="H3" s="231"/>
      <c r="I3" s="9"/>
      <c r="J3" s="9"/>
    </row>
    <row r="5" spans="2:11" ht="33" customHeight="1" x14ac:dyDescent="0.2">
      <c r="B5" s="34" t="s">
        <v>23</v>
      </c>
      <c r="C5" s="34" t="s">
        <v>132</v>
      </c>
      <c r="D5" s="34" t="s">
        <v>20</v>
      </c>
      <c r="E5" s="34" t="s">
        <v>54</v>
      </c>
      <c r="F5" s="34" t="s">
        <v>224</v>
      </c>
      <c r="G5" s="35" t="s">
        <v>225</v>
      </c>
      <c r="H5" s="35" t="s">
        <v>223</v>
      </c>
      <c r="I5" s="35" t="s">
        <v>32</v>
      </c>
      <c r="J5" s="35"/>
    </row>
    <row r="6" spans="2:11" ht="68.45" customHeight="1" x14ac:dyDescent="0.2">
      <c r="B6" s="36">
        <v>1</v>
      </c>
      <c r="C6" s="37" t="s">
        <v>133</v>
      </c>
      <c r="D6" s="38" t="s">
        <v>134</v>
      </c>
      <c r="E6" s="39">
        <v>562500</v>
      </c>
      <c r="F6" s="39">
        <v>100000</v>
      </c>
      <c r="G6" s="38" t="s">
        <v>209</v>
      </c>
      <c r="H6" s="45" t="s">
        <v>234</v>
      </c>
      <c r="I6" s="46"/>
      <c r="J6" s="46"/>
    </row>
    <row r="7" spans="2:11" s="55" customFormat="1" ht="112.9" customHeight="1" x14ac:dyDescent="0.2">
      <c r="B7" s="47">
        <v>2</v>
      </c>
      <c r="C7" s="48" t="s">
        <v>133</v>
      </c>
      <c r="D7" s="51" t="s">
        <v>135</v>
      </c>
      <c r="E7" s="52">
        <v>0</v>
      </c>
      <c r="F7" s="52">
        <v>0</v>
      </c>
      <c r="G7" s="51" t="s">
        <v>226</v>
      </c>
      <c r="H7" s="53" t="s">
        <v>227</v>
      </c>
      <c r="I7" s="54"/>
      <c r="J7" s="54"/>
    </row>
    <row r="8" spans="2:11" ht="41.45" customHeight="1" x14ac:dyDescent="0.2">
      <c r="B8" s="36">
        <v>3</v>
      </c>
      <c r="C8" s="37" t="s">
        <v>133</v>
      </c>
      <c r="D8" s="38" t="s">
        <v>136</v>
      </c>
      <c r="E8" s="39">
        <v>464035</v>
      </c>
      <c r="F8" s="39">
        <v>389400</v>
      </c>
      <c r="G8" s="38" t="s">
        <v>190</v>
      </c>
      <c r="H8" s="45" t="s">
        <v>228</v>
      </c>
      <c r="I8" s="37" t="s">
        <v>229</v>
      </c>
      <c r="J8" s="37"/>
    </row>
    <row r="9" spans="2:11" ht="38.450000000000003" customHeight="1" x14ac:dyDescent="0.2">
      <c r="B9" s="36">
        <v>4</v>
      </c>
      <c r="C9" s="37" t="s">
        <v>137</v>
      </c>
      <c r="D9" s="38" t="s">
        <v>138</v>
      </c>
      <c r="E9" s="39">
        <v>0</v>
      </c>
      <c r="F9" s="39">
        <v>0</v>
      </c>
      <c r="G9" s="38" t="s">
        <v>184</v>
      </c>
      <c r="H9" s="45" t="s">
        <v>230</v>
      </c>
      <c r="I9" s="37"/>
      <c r="J9" s="37"/>
    </row>
    <row r="10" spans="2:11" ht="56.45" customHeight="1" x14ac:dyDescent="0.2">
      <c r="B10" s="36">
        <v>5</v>
      </c>
      <c r="C10" s="37" t="s">
        <v>139</v>
      </c>
      <c r="D10" s="38" t="s">
        <v>140</v>
      </c>
      <c r="E10" s="39">
        <v>343950.65</v>
      </c>
      <c r="F10" s="39">
        <v>294952.09000000003</v>
      </c>
      <c r="G10" s="38" t="s">
        <v>189</v>
      </c>
      <c r="H10" s="45" t="s">
        <v>231</v>
      </c>
      <c r="I10" s="37" t="s">
        <v>229</v>
      </c>
      <c r="J10" s="37"/>
    </row>
    <row r="11" spans="2:11" ht="69.599999999999994" customHeight="1" x14ac:dyDescent="0.2">
      <c r="B11" s="36">
        <v>6</v>
      </c>
      <c r="C11" s="37" t="s">
        <v>139</v>
      </c>
      <c r="D11" s="38" t="s">
        <v>141</v>
      </c>
      <c r="E11" s="39">
        <v>0</v>
      </c>
      <c r="F11" s="39">
        <v>55000</v>
      </c>
      <c r="G11" s="38" t="s">
        <v>197</v>
      </c>
      <c r="H11" s="45" t="s">
        <v>232</v>
      </c>
      <c r="I11" s="37" t="s">
        <v>233</v>
      </c>
      <c r="J11" s="37"/>
    </row>
    <row r="12" spans="2:11" ht="67.5" x14ac:dyDescent="0.2">
      <c r="B12" s="36">
        <v>7</v>
      </c>
      <c r="C12" s="37" t="s">
        <v>142</v>
      </c>
      <c r="D12" s="38" t="s">
        <v>143</v>
      </c>
      <c r="E12" s="39">
        <v>0</v>
      </c>
      <c r="F12" s="39">
        <v>359000</v>
      </c>
      <c r="G12" s="38" t="s">
        <v>198</v>
      </c>
      <c r="H12" s="45" t="s">
        <v>235</v>
      </c>
      <c r="I12" s="37" t="s">
        <v>233</v>
      </c>
      <c r="J12" s="37"/>
    </row>
    <row r="13" spans="2:11" ht="71.45" customHeight="1" x14ac:dyDescent="0.2">
      <c r="B13" s="36">
        <v>8</v>
      </c>
      <c r="C13" s="37" t="s">
        <v>144</v>
      </c>
      <c r="D13" s="38" t="s">
        <v>145</v>
      </c>
      <c r="E13" s="39">
        <v>0</v>
      </c>
      <c r="F13" s="39">
        <v>66000</v>
      </c>
      <c r="G13" s="38" t="s">
        <v>199</v>
      </c>
      <c r="H13" s="45" t="s">
        <v>232</v>
      </c>
      <c r="I13" s="48"/>
      <c r="J13" s="48"/>
    </row>
    <row r="14" spans="2:11" ht="35.450000000000003" customHeight="1" x14ac:dyDescent="0.2">
      <c r="B14" s="36">
        <v>9</v>
      </c>
      <c r="C14" s="37" t="s">
        <v>144</v>
      </c>
      <c r="D14" s="38" t="s">
        <v>146</v>
      </c>
      <c r="E14" s="39">
        <v>0</v>
      </c>
      <c r="F14" s="39">
        <v>66000</v>
      </c>
      <c r="G14" s="38" t="s">
        <v>210</v>
      </c>
      <c r="H14" s="45" t="s">
        <v>236</v>
      </c>
      <c r="I14" s="37" t="s">
        <v>233</v>
      </c>
      <c r="J14" s="37"/>
      <c r="K14">
        <v>39900</v>
      </c>
    </row>
    <row r="15" spans="2:11" ht="71.45" customHeight="1" x14ac:dyDescent="0.2">
      <c r="B15" s="36">
        <v>10</v>
      </c>
      <c r="C15" s="37" t="s">
        <v>147</v>
      </c>
      <c r="D15" s="38" t="s">
        <v>148</v>
      </c>
      <c r="E15" s="39">
        <v>647178.41</v>
      </c>
      <c r="F15" s="39">
        <v>131272.73000000001</v>
      </c>
      <c r="G15" s="38" t="s">
        <v>213</v>
      </c>
      <c r="H15" s="45" t="s">
        <v>237</v>
      </c>
      <c r="I15" s="37"/>
      <c r="J15" s="37"/>
      <c r="K15">
        <v>9</v>
      </c>
    </row>
    <row r="16" spans="2:11" ht="72.599999999999994" customHeight="1" x14ac:dyDescent="0.2">
      <c r="B16" s="36">
        <v>11</v>
      </c>
      <c r="C16" s="37" t="s">
        <v>149</v>
      </c>
      <c r="D16" s="38" t="s">
        <v>150</v>
      </c>
      <c r="E16" s="39">
        <v>642216.24</v>
      </c>
      <c r="F16" s="39">
        <v>210000</v>
      </c>
      <c r="G16" s="38" t="s">
        <v>214</v>
      </c>
      <c r="H16" s="45" t="s">
        <v>239</v>
      </c>
      <c r="I16" s="37" t="s">
        <v>238</v>
      </c>
      <c r="J16" s="37"/>
      <c r="K16">
        <f>+K14*K15</f>
        <v>359100</v>
      </c>
    </row>
    <row r="17" spans="2:11" ht="34.9" customHeight="1" x14ac:dyDescent="0.2">
      <c r="B17" s="36">
        <v>12</v>
      </c>
      <c r="C17" s="37" t="s">
        <v>149</v>
      </c>
      <c r="D17" s="38" t="s">
        <v>151</v>
      </c>
      <c r="E17" s="39">
        <v>0</v>
      </c>
      <c r="F17" s="39">
        <v>66000</v>
      </c>
      <c r="G17" s="38" t="s">
        <v>191</v>
      </c>
      <c r="H17" s="45" t="s">
        <v>236</v>
      </c>
      <c r="I17" s="37" t="s">
        <v>233</v>
      </c>
      <c r="J17" s="37"/>
      <c r="K17">
        <v>400</v>
      </c>
    </row>
    <row r="18" spans="2:11" ht="32.450000000000003" customHeight="1" x14ac:dyDescent="0.2">
      <c r="B18" s="36">
        <v>13</v>
      </c>
      <c r="C18" s="37" t="s">
        <v>152</v>
      </c>
      <c r="D18" s="38" t="s">
        <v>153</v>
      </c>
      <c r="E18" s="39">
        <v>749038.88</v>
      </c>
      <c r="F18" s="39">
        <v>151327.85999999999</v>
      </c>
      <c r="G18" s="38" t="s">
        <v>215</v>
      </c>
      <c r="H18" s="38" t="s">
        <v>241</v>
      </c>
      <c r="I18" s="37"/>
      <c r="J18" s="37"/>
    </row>
    <row r="19" spans="2:11" ht="84" customHeight="1" x14ac:dyDescent="0.2">
      <c r="B19" s="36">
        <v>14</v>
      </c>
      <c r="C19" s="37" t="s">
        <v>154</v>
      </c>
      <c r="D19" s="38" t="s">
        <v>155</v>
      </c>
      <c r="E19" s="39">
        <v>0</v>
      </c>
      <c r="F19" s="39">
        <v>83700</v>
      </c>
      <c r="G19" s="38" t="s">
        <v>242</v>
      </c>
      <c r="H19" s="45" t="s">
        <v>236</v>
      </c>
      <c r="I19" s="37"/>
      <c r="J19" s="37"/>
    </row>
    <row r="20" spans="2:11" ht="68.45" customHeight="1" x14ac:dyDescent="0.2">
      <c r="B20" s="36">
        <v>15</v>
      </c>
      <c r="C20" s="37" t="s">
        <v>156</v>
      </c>
      <c r="D20" s="38" t="s">
        <v>157</v>
      </c>
      <c r="E20" s="39">
        <v>0</v>
      </c>
      <c r="F20" s="39">
        <v>0</v>
      </c>
      <c r="G20" s="38" t="s">
        <v>200</v>
      </c>
      <c r="H20" s="38"/>
      <c r="I20" s="37" t="s">
        <v>243</v>
      </c>
      <c r="J20" s="37"/>
    </row>
    <row r="21" spans="2:11" s="55" customFormat="1" ht="41.45" customHeight="1" x14ac:dyDescent="0.2">
      <c r="B21" s="47">
        <v>16</v>
      </c>
      <c r="C21" s="48" t="s">
        <v>156</v>
      </c>
      <c r="D21" s="51" t="s">
        <v>158</v>
      </c>
      <c r="E21" s="52">
        <v>364500</v>
      </c>
      <c r="F21" s="52">
        <v>0</v>
      </c>
      <c r="G21" s="51" t="s">
        <v>244</v>
      </c>
      <c r="H21" s="51"/>
      <c r="I21" s="48"/>
      <c r="J21" s="48"/>
    </row>
    <row r="22" spans="2:11" ht="43.9" customHeight="1" x14ac:dyDescent="0.2">
      <c r="B22" s="36">
        <v>17</v>
      </c>
      <c r="C22" s="37" t="s">
        <v>156</v>
      </c>
      <c r="D22" s="38" t="s">
        <v>159</v>
      </c>
      <c r="E22" s="39">
        <v>507644</v>
      </c>
      <c r="F22" s="39">
        <v>280000</v>
      </c>
      <c r="G22" s="38" t="s">
        <v>192</v>
      </c>
      <c r="H22" s="45" t="s">
        <v>245</v>
      </c>
      <c r="I22" s="37" t="s">
        <v>229</v>
      </c>
      <c r="J22" s="37"/>
    </row>
    <row r="23" spans="2:11" ht="70.150000000000006" customHeight="1" x14ac:dyDescent="0.2">
      <c r="B23" s="36">
        <v>18</v>
      </c>
      <c r="C23" s="37" t="s">
        <v>160</v>
      </c>
      <c r="D23" s="38" t="s">
        <v>161</v>
      </c>
      <c r="E23" s="39">
        <v>0</v>
      </c>
      <c r="F23" s="39">
        <v>55000</v>
      </c>
      <c r="G23" s="38" t="s">
        <v>201</v>
      </c>
      <c r="H23" s="45" t="s">
        <v>246</v>
      </c>
      <c r="I23" s="37" t="s">
        <v>247</v>
      </c>
      <c r="J23" s="37"/>
    </row>
    <row r="24" spans="2:11" ht="42.75" customHeight="1" x14ac:dyDescent="0.2">
      <c r="B24" s="36">
        <v>19</v>
      </c>
      <c r="C24" s="37" t="s">
        <v>162</v>
      </c>
      <c r="D24" s="38" t="s">
        <v>163</v>
      </c>
      <c r="E24" s="39">
        <v>236700</v>
      </c>
      <c r="F24" s="39">
        <v>23000</v>
      </c>
      <c r="G24" s="38" t="s">
        <v>220</v>
      </c>
      <c r="H24" s="38" t="s">
        <v>248</v>
      </c>
      <c r="I24" s="37"/>
      <c r="J24" s="37"/>
    </row>
    <row r="25" spans="2:11" ht="42.6" customHeight="1" x14ac:dyDescent="0.2">
      <c r="B25" s="36">
        <v>20</v>
      </c>
      <c r="C25" s="37" t="s">
        <v>164</v>
      </c>
      <c r="D25" s="38" t="s">
        <v>165</v>
      </c>
      <c r="E25" s="39">
        <v>343891.51</v>
      </c>
      <c r="F25" s="39">
        <v>294901.38</v>
      </c>
      <c r="G25" s="38" t="s">
        <v>193</v>
      </c>
      <c r="H25" s="38"/>
      <c r="I25" s="37" t="s">
        <v>229</v>
      </c>
      <c r="J25" s="37"/>
    </row>
    <row r="26" spans="2:11" ht="58.9" customHeight="1" x14ac:dyDescent="0.2">
      <c r="B26" s="36">
        <v>21</v>
      </c>
      <c r="C26" s="37" t="s">
        <v>166</v>
      </c>
      <c r="D26" s="38" t="s">
        <v>167</v>
      </c>
      <c r="E26" s="39">
        <v>553122.69999999995</v>
      </c>
      <c r="F26" s="39">
        <v>121756</v>
      </c>
      <c r="G26" s="38" t="s">
        <v>216</v>
      </c>
      <c r="H26" s="38" t="s">
        <v>241</v>
      </c>
      <c r="I26" s="37"/>
      <c r="J26" s="37"/>
    </row>
    <row r="27" spans="2:11" ht="58.9" customHeight="1" x14ac:dyDescent="0.2">
      <c r="B27" s="36">
        <v>22</v>
      </c>
      <c r="C27" s="37" t="s">
        <v>168</v>
      </c>
      <c r="D27" s="38" t="s">
        <v>169</v>
      </c>
      <c r="E27" s="39">
        <v>0</v>
      </c>
      <c r="F27" s="39">
        <v>0</v>
      </c>
      <c r="G27" s="38" t="s">
        <v>204</v>
      </c>
      <c r="H27" s="45" t="s">
        <v>249</v>
      </c>
      <c r="I27" s="37" t="s">
        <v>250</v>
      </c>
      <c r="J27" s="37"/>
    </row>
    <row r="28" spans="2:11" ht="57.6" customHeight="1" x14ac:dyDescent="0.2">
      <c r="B28" s="36">
        <v>23</v>
      </c>
      <c r="C28" s="37" t="s">
        <v>170</v>
      </c>
      <c r="D28" s="38" t="s">
        <v>171</v>
      </c>
      <c r="E28" s="39">
        <v>0</v>
      </c>
      <c r="F28" s="39">
        <v>0</v>
      </c>
      <c r="G28" s="38" t="s">
        <v>187</v>
      </c>
      <c r="H28" s="45" t="s">
        <v>230</v>
      </c>
      <c r="I28" s="37"/>
      <c r="J28" s="37"/>
    </row>
    <row r="29" spans="2:11" ht="70.900000000000006" customHeight="1" x14ac:dyDescent="0.2">
      <c r="B29" s="36">
        <v>24</v>
      </c>
      <c r="C29" s="37" t="s">
        <v>170</v>
      </c>
      <c r="D29" s="38" t="s">
        <v>172</v>
      </c>
      <c r="E29" s="39">
        <v>0</v>
      </c>
      <c r="F29" s="39">
        <v>359000</v>
      </c>
      <c r="G29" s="38" t="s">
        <v>194</v>
      </c>
      <c r="H29" s="45" t="s">
        <v>251</v>
      </c>
      <c r="I29" s="37" t="s">
        <v>233</v>
      </c>
      <c r="J29" s="37"/>
    </row>
    <row r="30" spans="2:11" ht="33" customHeight="1" x14ac:dyDescent="0.2">
      <c r="B30" s="36">
        <v>25</v>
      </c>
      <c r="C30" s="37" t="s">
        <v>170</v>
      </c>
      <c r="D30" s="38" t="s">
        <v>141</v>
      </c>
      <c r="E30" s="39">
        <v>0</v>
      </c>
      <c r="F30" s="39">
        <v>90000</v>
      </c>
      <c r="G30" s="38" t="s">
        <v>219</v>
      </c>
      <c r="H30" s="45" t="s">
        <v>236</v>
      </c>
      <c r="I30" s="37" t="s">
        <v>229</v>
      </c>
      <c r="J30" s="37"/>
    </row>
    <row r="31" spans="2:11" ht="33.6" customHeight="1" x14ac:dyDescent="0.2">
      <c r="B31" s="36">
        <v>26</v>
      </c>
      <c r="C31" s="37" t="s">
        <v>173</v>
      </c>
      <c r="D31" s="38" t="s">
        <v>174</v>
      </c>
      <c r="E31" s="39">
        <v>834512</v>
      </c>
      <c r="F31" s="39">
        <v>454237.5</v>
      </c>
      <c r="G31" s="38" t="s">
        <v>195</v>
      </c>
      <c r="H31" s="38"/>
      <c r="I31" s="37" t="s">
        <v>229</v>
      </c>
      <c r="J31" s="37"/>
    </row>
    <row r="32" spans="2:11" s="55" customFormat="1" ht="59.45" customHeight="1" x14ac:dyDescent="0.2">
      <c r="B32" s="47">
        <v>27</v>
      </c>
      <c r="C32" s="48" t="s">
        <v>175</v>
      </c>
      <c r="D32" s="51" t="s">
        <v>176</v>
      </c>
      <c r="E32" s="52">
        <v>407480.07</v>
      </c>
      <c r="F32" s="52">
        <v>217138</v>
      </c>
      <c r="G32" s="51" t="s">
        <v>203</v>
      </c>
      <c r="H32" s="53" t="s">
        <v>252</v>
      </c>
      <c r="I32" s="48"/>
      <c r="J32" s="48"/>
    </row>
    <row r="33" spans="2:10" ht="60.6" customHeight="1" x14ac:dyDescent="0.2">
      <c r="B33" s="36">
        <v>28</v>
      </c>
      <c r="C33" s="37" t="s">
        <v>175</v>
      </c>
      <c r="D33" s="38" t="s">
        <v>177</v>
      </c>
      <c r="E33" s="39">
        <v>20000</v>
      </c>
      <c r="F33" s="39">
        <v>299550</v>
      </c>
      <c r="G33" s="38" t="s">
        <v>202</v>
      </c>
      <c r="H33" s="38"/>
      <c r="I33" s="37" t="s">
        <v>233</v>
      </c>
      <c r="J33" s="37"/>
    </row>
    <row r="34" spans="2:10" ht="75" customHeight="1" x14ac:dyDescent="0.2">
      <c r="B34" s="36">
        <v>29</v>
      </c>
      <c r="C34" s="37" t="s">
        <v>175</v>
      </c>
      <c r="D34" s="38" t="s">
        <v>178</v>
      </c>
      <c r="E34" s="39">
        <v>777007.57</v>
      </c>
      <c r="F34" s="39">
        <v>332000</v>
      </c>
      <c r="G34" s="38" t="s">
        <v>217</v>
      </c>
      <c r="H34" s="45" t="s">
        <v>239</v>
      </c>
      <c r="I34" s="37" t="s">
        <v>238</v>
      </c>
      <c r="J34" s="37"/>
    </row>
    <row r="35" spans="2:10" ht="82.15" customHeight="1" x14ac:dyDescent="0.2">
      <c r="B35" s="36">
        <v>30</v>
      </c>
      <c r="C35" s="37" t="s">
        <v>175</v>
      </c>
      <c r="D35" s="38" t="s">
        <v>185</v>
      </c>
      <c r="E35" s="39">
        <v>0</v>
      </c>
      <c r="F35" s="39">
        <v>359000</v>
      </c>
      <c r="G35" s="38" t="s">
        <v>196</v>
      </c>
      <c r="H35" s="38" t="s">
        <v>253</v>
      </c>
      <c r="I35" s="37" t="s">
        <v>254</v>
      </c>
      <c r="J35" s="37"/>
    </row>
    <row r="36" spans="2:10" ht="43.15" customHeight="1" x14ac:dyDescent="0.2">
      <c r="B36" s="36">
        <v>31</v>
      </c>
      <c r="C36" s="37" t="s">
        <v>179</v>
      </c>
      <c r="D36" s="38" t="s">
        <v>180</v>
      </c>
      <c r="E36" s="39">
        <v>713702.38</v>
      </c>
      <c r="F36" s="39">
        <v>182449</v>
      </c>
      <c r="G36" s="38" t="s">
        <v>218</v>
      </c>
      <c r="H36" s="38" t="s">
        <v>241</v>
      </c>
      <c r="I36" s="37"/>
      <c r="J36" s="37"/>
    </row>
    <row r="37" spans="2:10" ht="58.15" customHeight="1" x14ac:dyDescent="0.2">
      <c r="B37" s="36">
        <v>32</v>
      </c>
      <c r="C37" s="41" t="s">
        <v>181</v>
      </c>
      <c r="D37" s="42" t="s">
        <v>182</v>
      </c>
      <c r="E37" s="39">
        <v>0</v>
      </c>
      <c r="F37" s="39">
        <v>0</v>
      </c>
      <c r="G37" s="38" t="s">
        <v>188</v>
      </c>
      <c r="H37" s="45" t="s">
        <v>230</v>
      </c>
      <c r="I37" s="37"/>
      <c r="J37" s="37"/>
    </row>
    <row r="38" spans="2:10" ht="61.15" customHeight="1" x14ac:dyDescent="0.2">
      <c r="B38" s="36">
        <v>33</v>
      </c>
      <c r="C38" s="41" t="s">
        <v>181</v>
      </c>
      <c r="D38" s="42" t="s">
        <v>183</v>
      </c>
      <c r="E38" s="39">
        <v>0</v>
      </c>
      <c r="F38" s="39">
        <v>0</v>
      </c>
      <c r="G38" s="38" t="s">
        <v>186</v>
      </c>
      <c r="H38" s="38"/>
      <c r="I38" s="37" t="s">
        <v>255</v>
      </c>
      <c r="J38" s="37"/>
    </row>
    <row r="39" spans="2:10" ht="22.15" customHeight="1" x14ac:dyDescent="0.2">
      <c r="B39" s="36"/>
      <c r="C39" s="36"/>
      <c r="D39" s="43" t="s">
        <v>284</v>
      </c>
      <c r="E39" s="44">
        <f>SUM(E6:E38)</f>
        <v>8167479.4100000001</v>
      </c>
      <c r="F39" s="44">
        <f>SUM(F6:F38)</f>
        <v>5040684.5600000005</v>
      </c>
      <c r="G39" s="40"/>
      <c r="H39" s="40"/>
      <c r="I39" s="47"/>
      <c r="J39" s="47"/>
    </row>
    <row r="40" spans="2:10" ht="9.6" customHeight="1" x14ac:dyDescent="0.2"/>
    <row r="41" spans="2:10" ht="20.45" customHeight="1" x14ac:dyDescent="0.2">
      <c r="B41" s="231" t="s">
        <v>260</v>
      </c>
      <c r="C41" s="231"/>
      <c r="D41" s="231"/>
      <c r="E41" s="231"/>
      <c r="F41" s="231"/>
      <c r="G41" s="231"/>
      <c r="H41"/>
      <c r="I41" s="9"/>
      <c r="J41" s="9"/>
    </row>
    <row r="43" spans="2:10" ht="41.45" customHeight="1" x14ac:dyDescent="0.2">
      <c r="B43" s="34" t="s">
        <v>23</v>
      </c>
      <c r="C43" s="34" t="s">
        <v>132</v>
      </c>
      <c r="D43" s="34" t="s">
        <v>20</v>
      </c>
      <c r="E43" s="34" t="s">
        <v>54</v>
      </c>
      <c r="F43" s="34" t="s">
        <v>263</v>
      </c>
      <c r="G43" s="35" t="s">
        <v>205</v>
      </c>
      <c r="H43" s="35"/>
      <c r="I43" s="35"/>
      <c r="J43" s="35"/>
    </row>
    <row r="44" spans="2:10" ht="59.45" customHeight="1" x14ac:dyDescent="0.2">
      <c r="B44" s="36">
        <v>1</v>
      </c>
      <c r="C44" s="37" t="s">
        <v>207</v>
      </c>
      <c r="D44" s="38" t="s">
        <v>206</v>
      </c>
      <c r="E44" s="39">
        <v>0</v>
      </c>
      <c r="F44" s="39">
        <v>55000</v>
      </c>
      <c r="G44" s="40" t="s">
        <v>208</v>
      </c>
      <c r="H44" s="40" t="s">
        <v>240</v>
      </c>
      <c r="I44" s="47"/>
      <c r="J44" s="47"/>
    </row>
    <row r="45" spans="2:10" ht="25.15" customHeight="1" x14ac:dyDescent="0.2">
      <c r="B45" s="36">
        <v>2</v>
      </c>
      <c r="C45" s="37" t="s">
        <v>149</v>
      </c>
      <c r="D45" s="38" t="s">
        <v>212</v>
      </c>
      <c r="E45" s="39">
        <v>0</v>
      </c>
      <c r="F45" s="39">
        <v>55000</v>
      </c>
      <c r="G45" s="40" t="s">
        <v>211</v>
      </c>
      <c r="H45" s="40" t="s">
        <v>240</v>
      </c>
      <c r="I45" s="47"/>
      <c r="J45" s="47"/>
    </row>
    <row r="46" spans="2:10" ht="32.25" customHeight="1" x14ac:dyDescent="0.2">
      <c r="B46" s="36">
        <v>3</v>
      </c>
      <c r="C46" s="37" t="s">
        <v>221</v>
      </c>
      <c r="D46" s="38" t="s">
        <v>261</v>
      </c>
      <c r="E46" s="39">
        <v>0</v>
      </c>
      <c r="F46" s="39">
        <v>30000</v>
      </c>
      <c r="G46" s="40"/>
      <c r="H46" s="40" t="s">
        <v>265</v>
      </c>
      <c r="I46" s="47"/>
      <c r="J46" s="47"/>
    </row>
    <row r="47" spans="2:10" ht="30" customHeight="1" x14ac:dyDescent="0.2">
      <c r="B47" s="36">
        <v>4</v>
      </c>
      <c r="C47" s="37" t="s">
        <v>149</v>
      </c>
      <c r="D47" s="38" t="s">
        <v>264</v>
      </c>
      <c r="E47" s="39">
        <v>0</v>
      </c>
      <c r="F47" s="39">
        <v>100000</v>
      </c>
      <c r="G47" s="40"/>
      <c r="H47" s="40" t="s">
        <v>266</v>
      </c>
      <c r="I47" s="47"/>
      <c r="J47" s="47"/>
    </row>
    <row r="48" spans="2:10" ht="26.25" customHeight="1" x14ac:dyDescent="0.2">
      <c r="B48" s="36">
        <v>5</v>
      </c>
      <c r="C48" s="37" t="s">
        <v>156</v>
      </c>
      <c r="D48" s="38" t="s">
        <v>262</v>
      </c>
      <c r="E48" s="39">
        <v>0</v>
      </c>
      <c r="F48" s="39">
        <v>54000</v>
      </c>
      <c r="G48" s="40"/>
      <c r="H48" s="40" t="s">
        <v>267</v>
      </c>
      <c r="I48" s="47"/>
      <c r="J48" s="47"/>
    </row>
    <row r="49" spans="2:10" ht="26.25" customHeight="1" x14ac:dyDescent="0.2">
      <c r="B49" s="36">
        <v>6</v>
      </c>
      <c r="C49" s="37" t="s">
        <v>133</v>
      </c>
      <c r="D49" s="38" t="s">
        <v>256</v>
      </c>
      <c r="E49" s="39">
        <v>0</v>
      </c>
      <c r="F49" s="39">
        <v>150000</v>
      </c>
      <c r="G49" s="40" t="s">
        <v>257</v>
      </c>
      <c r="H49" s="40" t="s">
        <v>258</v>
      </c>
      <c r="I49" s="47"/>
      <c r="J49" s="47"/>
    </row>
    <row r="50" spans="2:10" ht="26.25" customHeight="1" x14ac:dyDescent="0.2">
      <c r="B50" s="36">
        <v>7</v>
      </c>
      <c r="C50" s="37" t="s">
        <v>162</v>
      </c>
      <c r="D50" s="38" t="s">
        <v>222</v>
      </c>
      <c r="E50" s="39">
        <v>0</v>
      </c>
      <c r="F50" s="39">
        <v>15000</v>
      </c>
      <c r="G50" s="40"/>
      <c r="H50" s="40" t="s">
        <v>267</v>
      </c>
      <c r="I50" s="47"/>
      <c r="J50" s="47"/>
    </row>
    <row r="51" spans="2:10" ht="26.25" customHeight="1" x14ac:dyDescent="0.2">
      <c r="B51" s="36">
        <v>8</v>
      </c>
      <c r="C51" s="37" t="s">
        <v>181</v>
      </c>
      <c r="D51" s="38" t="s">
        <v>259</v>
      </c>
      <c r="E51" s="39">
        <v>0</v>
      </c>
      <c r="F51" s="39">
        <v>0</v>
      </c>
      <c r="G51" s="40"/>
      <c r="H51" s="40"/>
      <c r="I51" s="47"/>
      <c r="J51" s="47"/>
    </row>
    <row r="52" spans="2:10" ht="22.15" customHeight="1" x14ac:dyDescent="0.2">
      <c r="B52" s="36"/>
      <c r="C52" s="36"/>
      <c r="D52" s="43" t="s">
        <v>284</v>
      </c>
      <c r="E52" s="44">
        <f>SUM(E44:E51)</f>
        <v>0</v>
      </c>
      <c r="F52" s="44">
        <f>SUM(F44:F51)</f>
        <v>459000</v>
      </c>
      <c r="G52" s="40"/>
      <c r="H52" s="40"/>
      <c r="I52" s="47"/>
      <c r="J52" s="47"/>
    </row>
    <row r="53" spans="2:10" ht="18" customHeight="1" x14ac:dyDescent="0.2">
      <c r="B53" s="60"/>
      <c r="C53" s="60"/>
      <c r="D53" s="61" t="s">
        <v>285</v>
      </c>
      <c r="E53" s="44">
        <f>+E39+E52</f>
        <v>8167479.4100000001</v>
      </c>
      <c r="F53" s="44">
        <f>+F39+F52</f>
        <v>5499684.5600000005</v>
      </c>
    </row>
    <row r="54" spans="2:10" ht="13.5" x14ac:dyDescent="0.2">
      <c r="B54" s="60"/>
      <c r="C54" s="60"/>
      <c r="D54" s="61" t="s">
        <v>286</v>
      </c>
      <c r="E54" s="62"/>
      <c r="F54" s="63">
        <f>+E53-F53</f>
        <v>2667794.8499999996</v>
      </c>
    </row>
  </sheetData>
  <mergeCells count="3">
    <mergeCell ref="B41:G41"/>
    <mergeCell ref="B2:G2"/>
    <mergeCell ref="B3:H3"/>
  </mergeCells>
  <phoneticPr fontId="11" type="noConversion"/>
  <pageMargins left="0.54" right="0.25" top="0.2" bottom="0.28999999999999998" header="0" footer="0"/>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7"/>
  <sheetViews>
    <sheetView workbookViewId="0">
      <selection activeCell="F5" sqref="F5:F6"/>
    </sheetView>
  </sheetViews>
  <sheetFormatPr baseColWidth="10" defaultRowHeight="12.75" x14ac:dyDescent="0.2"/>
  <cols>
    <col min="2" max="2" width="26.7109375" customWidth="1"/>
    <col min="3" max="3" width="16.28515625" customWidth="1"/>
    <col min="4" max="4" width="17" customWidth="1"/>
    <col min="5" max="5" width="14.7109375" customWidth="1"/>
    <col min="6" max="6" width="0" hidden="1" customWidth="1"/>
    <col min="7" max="7" width="12" hidden="1" customWidth="1"/>
    <col min="8" max="8" width="7.85546875" style="17" hidden="1" customWidth="1"/>
    <col min="9" max="9" width="0" hidden="1" customWidth="1"/>
    <col min="10" max="10" width="5.42578125" customWidth="1"/>
    <col min="11" max="11" width="11.7109375" bestFit="1" customWidth="1"/>
  </cols>
  <sheetData>
    <row r="2" spans="2:10" x14ac:dyDescent="0.2">
      <c r="B2" s="234" t="s">
        <v>69</v>
      </c>
      <c r="C2" s="234"/>
      <c r="D2" s="234"/>
      <c r="E2" s="234"/>
      <c r="F2" s="234"/>
      <c r="G2" s="234"/>
      <c r="H2" s="234"/>
    </row>
    <row r="3" spans="2:10" x14ac:dyDescent="0.2">
      <c r="C3" s="9"/>
    </row>
    <row r="4" spans="2:10" ht="18" customHeight="1" x14ac:dyDescent="0.2">
      <c r="B4" s="232" t="s">
        <v>70</v>
      </c>
      <c r="C4" s="232" t="s">
        <v>54</v>
      </c>
      <c r="D4" s="232" t="s">
        <v>127</v>
      </c>
      <c r="E4" s="232" t="s">
        <v>126</v>
      </c>
      <c r="F4" s="26"/>
      <c r="G4" s="232" t="s">
        <v>90</v>
      </c>
      <c r="H4" s="235" t="s">
        <v>75</v>
      </c>
      <c r="J4" s="232"/>
    </row>
    <row r="5" spans="2:10" ht="18" customHeight="1" x14ac:dyDescent="0.2">
      <c r="B5" s="233"/>
      <c r="C5" s="233"/>
      <c r="D5" s="233" t="s">
        <v>58</v>
      </c>
      <c r="E5" s="233"/>
      <c r="F5" s="19" t="s">
        <v>74</v>
      </c>
      <c r="G5" s="233"/>
      <c r="H5" s="236"/>
      <c r="J5" s="233"/>
    </row>
    <row r="6" spans="2:10" ht="19.899999999999999" customHeight="1" x14ac:dyDescent="0.2">
      <c r="B6" s="3" t="s">
        <v>71</v>
      </c>
      <c r="C6" s="59">
        <f>+PROYECTOS!H72</f>
        <v>8167479.4100000001</v>
      </c>
      <c r="D6" s="4">
        <f>+PROYECTOS!I72</f>
        <v>5499684.5600000005</v>
      </c>
      <c r="E6" s="4">
        <f t="shared" ref="E6:E11" si="0">+C6-D6</f>
        <v>2667794.8499999996</v>
      </c>
      <c r="F6" s="4"/>
      <c r="G6" s="4"/>
      <c r="H6" s="18"/>
      <c r="I6" s="10"/>
      <c r="J6" s="56">
        <f>+E6/C6</f>
        <v>0.32663625043653455</v>
      </c>
    </row>
    <row r="7" spans="2:10" ht="19.899999999999999" customHeight="1" x14ac:dyDescent="0.2">
      <c r="B7" s="3" t="s">
        <v>76</v>
      </c>
      <c r="C7" s="59">
        <f>+PROYECTOS!H8+PROYECTOS!H9+PROYECTOS!H12+PROYECTOS!H14+PROYECTOS!H16+PROYECTOS!H18+PROYECTOS!H19+PROYECTOS!H20+PROYECTOS!H21+PROYECTOS!H24+PROYECTOS!H27+PROYECTOS!H28+PROYECTOS!H32+PROYECTOS!H37+PROYECTOS!H39+PROYECTOS!H42+PROYECTOS!H43+PROYECTOS!H46+PROYECTOS!H51+PROYECTOS!H54+PROYECTOS!H57+PROYECTOS!H60+PROYECTOS!H63+PROYECTOS!H69</f>
        <v>2658017.3499999996</v>
      </c>
      <c r="D7" s="4">
        <f>+PROYECTOS!I8+PROYECTOS!I9+PROYECTOS!I12+PROYECTOS!I14+PROYECTOS!I16+PROYECTOS!I18+PROYECTOS!I19+PROYECTOS!I20+PROYECTOS!I21+PROYECTOS!I24+PROYECTOS!I27+PROYECTOS!I28+PROYECTOS!I37+PROYECTOS!I39+PROYECTOS!I42+PROYECTOS!I43+PROYECTOS!I46+PROYECTOS!I51+PROYECTOS!I54+PROYECTOS!I57+PROYECTOS!I60+PROYECTOS!I69+PROYECTOS!I63</f>
        <v>1735382.14</v>
      </c>
      <c r="E7" s="4">
        <f t="shared" si="0"/>
        <v>922635.20999999973</v>
      </c>
      <c r="F7" s="4"/>
      <c r="G7" s="4"/>
      <c r="H7" s="18"/>
      <c r="I7" s="10"/>
      <c r="J7" s="56">
        <f>+E7/C7</f>
        <v>0.34711406605378248</v>
      </c>
    </row>
    <row r="8" spans="2:10" ht="19.899999999999999" customHeight="1" x14ac:dyDescent="0.2">
      <c r="B8" s="3" t="s">
        <v>64</v>
      </c>
      <c r="C8" s="59">
        <f>+PROYECTOS!H6+PROYECTOS!H10+PROYECTOS!H22+PROYECTOS!H25+PROYECTOS!H29+PROYECTOS!H33+PROYECTOS!H38+PROYECTOS!H44+PROYECTOS!H47+PROYECTOS!H49+PROYECTOS!H52+PROYECTOS!H55+PROYECTOS!H58+PROYECTOS!H61+PROYECTOS!H64+PROYECTOS!H66+PROYECTOS!H67+PROYECTOS!H70+PROYECTOS!H40</f>
        <v>39438546.439999998</v>
      </c>
      <c r="D8" s="4">
        <f>+PROYECTOS!I6+PROYECTOS!I10+PROYECTOS!I25+PROYECTOS!I29+PROYECTOS!I38+PROYECTOS!I40+PROYECTOS!I44+PROYECTOS!I47+PROYECTOS!I52+PROYECTOS!I55+PROYECTOS!I58+PROYECTOS!I61+PROYECTOS!I64+PROYECTOS!I66+PROYECTOS!I67+PROYECTOS!I70+532032.84+PROYECTOS!I49</f>
        <v>28316869.696000002</v>
      </c>
      <c r="E8" s="4">
        <f t="shared" si="0"/>
        <v>11121676.743999995</v>
      </c>
      <c r="F8" s="4"/>
      <c r="G8" s="4"/>
      <c r="H8" s="18"/>
      <c r="I8" s="10"/>
      <c r="J8" s="56">
        <f>+E8/C8</f>
        <v>0.28200016856402166</v>
      </c>
    </row>
    <row r="9" spans="2:10" ht="19.899999999999999" customHeight="1" x14ac:dyDescent="0.2">
      <c r="B9" s="3" t="s">
        <v>77</v>
      </c>
      <c r="C9" s="59">
        <f>+PROYECTOS!H7+PROYECTOS!H11+PROYECTOS!H13+PROYECTOS!H15+PROYECTOS!H17+PROYECTOS!H23+PROYECTOS!H26+PROYECTOS!H30+PROYECTOS!H31+PROYECTOS!H34+PROYECTOS!H35+PROYECTOS!H36+PROYECTOS!H41+PROYECTOS!H45+PROYECTOS!H48+PROYECTOS!H50+PROYECTOS!H53+PROYECTOS!H56+PROYECTOS!H59+PROYECTOS!H62+PROYECTOS!H65+PROYECTOS!H68+PROYECTOS!H71</f>
        <v>107419482.05999999</v>
      </c>
      <c r="D9" s="4">
        <f>+PROYECTOS!I7+PROYECTOS!I11+PROYECTOS!I13+PROYECTOS!I15+PROYECTOS!I17+PROYECTOS!I26+PROYECTOS!I30+PROYECTOS!I31+PROYECTOS!I35+PROYECTOS!I36+PROYECTOS!I41+PROYECTOS!I45+PROYECTOS!I48+PROYECTOS!I50+PROYECTOS!I53+PROYECTOS!I56+PROYECTOS!I59+PROYECTOS!I62+PROYECTOS!I65+PROYECTOS!I68+PROYECTOS!I71+978014.66</f>
        <v>69986211.796000004</v>
      </c>
      <c r="E9" s="4">
        <f t="shared" si="0"/>
        <v>37433270.263999984</v>
      </c>
      <c r="F9" s="4"/>
      <c r="G9" s="4"/>
      <c r="H9" s="18"/>
      <c r="I9" s="10"/>
      <c r="J9" s="56">
        <f>+E9/C9</f>
        <v>0.34847747862991313</v>
      </c>
    </row>
    <row r="10" spans="2:10" ht="19.899999999999999" customHeight="1" x14ac:dyDescent="0.2">
      <c r="B10" s="3" t="s">
        <v>283</v>
      </c>
      <c r="C10" s="59">
        <v>0</v>
      </c>
      <c r="D10" s="4">
        <f>+PROYECTOS!I32</f>
        <v>22000000</v>
      </c>
      <c r="E10" s="4">
        <f t="shared" si="0"/>
        <v>-22000000</v>
      </c>
      <c r="F10" s="4"/>
      <c r="G10" s="4"/>
      <c r="H10" s="18"/>
      <c r="I10" s="28"/>
      <c r="J10" s="56">
        <v>0</v>
      </c>
    </row>
    <row r="11" spans="2:10" ht="19.899999999999999" customHeight="1" x14ac:dyDescent="0.2">
      <c r="B11" s="20" t="s">
        <v>73</v>
      </c>
      <c r="C11" s="21">
        <f>SUM(C6:C10)</f>
        <v>157683525.25999999</v>
      </c>
      <c r="D11" s="21">
        <f>SUM(D6:D10)</f>
        <v>127538148.192</v>
      </c>
      <c r="E11" s="21">
        <f t="shared" si="0"/>
        <v>30145377.067999989</v>
      </c>
      <c r="F11" s="22"/>
      <c r="G11" s="21"/>
      <c r="H11" s="23"/>
      <c r="J11" s="57">
        <f>+E11/C11</f>
        <v>0.19117645307773348</v>
      </c>
    </row>
    <row r="12" spans="2:10" x14ac:dyDescent="0.2">
      <c r="B12" s="11"/>
      <c r="C12" s="12"/>
      <c r="D12" s="11"/>
      <c r="E12" s="11"/>
      <c r="F12" s="11"/>
      <c r="G12" s="11"/>
      <c r="J12" s="11"/>
    </row>
    <row r="13" spans="2:10" x14ac:dyDescent="0.2">
      <c r="D13" s="27"/>
      <c r="E13" s="58"/>
    </row>
    <row r="14" spans="2:10" x14ac:dyDescent="0.2">
      <c r="C14" s="27"/>
      <c r="D14" s="27"/>
    </row>
    <row r="15" spans="2:10" x14ac:dyDescent="0.2">
      <c r="D15" s="27"/>
    </row>
    <row r="17" spans="4:4" x14ac:dyDescent="0.2">
      <c r="D17" s="27"/>
    </row>
  </sheetData>
  <mergeCells count="8">
    <mergeCell ref="J4:J5"/>
    <mergeCell ref="C4:C5"/>
    <mergeCell ref="B4:B5"/>
    <mergeCell ref="B2:H2"/>
    <mergeCell ref="D4:D5"/>
    <mergeCell ref="E4:E5"/>
    <mergeCell ref="H4:H5"/>
    <mergeCell ref="G4:G5"/>
  </mergeCells>
  <phoneticPr fontId="2"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0"/>
  <sheetViews>
    <sheetView tabSelected="1" view="pageBreakPreview" zoomScale="75" zoomScaleNormal="75" zoomScaleSheetLayoutView="75" workbookViewId="0">
      <pane ySplit="5" topLeftCell="A6" activePane="bottomLeft" state="frozen"/>
      <selection pane="bottomLeft" activeCell="F81" sqref="F81:K110"/>
    </sheetView>
  </sheetViews>
  <sheetFormatPr baseColWidth="10" defaultColWidth="11.42578125" defaultRowHeight="12.75" x14ac:dyDescent="0.2"/>
  <cols>
    <col min="1" max="1" width="4" style="124" customWidth="1"/>
    <col min="2" max="2" width="11.7109375" style="121" customWidth="1"/>
    <col min="3" max="3" width="13.7109375" style="121" hidden="1" customWidth="1"/>
    <col min="4" max="4" width="21.140625" style="121" hidden="1" customWidth="1"/>
    <col min="5" max="5" width="41.42578125" style="116" customWidth="1"/>
    <col min="6" max="6" width="24.140625" style="121" customWidth="1"/>
    <col min="7" max="7" width="23.5703125" style="116" customWidth="1"/>
    <col min="8" max="8" width="74.140625" style="121" customWidth="1"/>
    <col min="9" max="9" width="38" style="123" customWidth="1"/>
    <col min="10" max="10" width="23.5703125" style="121" customWidth="1"/>
    <col min="11" max="12" width="21.140625" style="121" customWidth="1"/>
    <col min="13" max="13" width="18.140625" style="121" customWidth="1"/>
    <col min="14" max="14" width="22.85546875" style="121" customWidth="1"/>
    <col min="15" max="15" width="23.85546875" style="125" customWidth="1"/>
    <col min="16" max="16" width="31.85546875" style="125" customWidth="1"/>
    <col min="17" max="17" width="38.42578125" style="125" customWidth="1"/>
    <col min="18" max="18" width="33.5703125" style="124" customWidth="1"/>
    <col min="19" max="16384" width="11.42578125" style="124"/>
  </cols>
  <sheetData>
    <row r="1" spans="1:18" ht="27.75" customHeight="1" x14ac:dyDescent="0.2">
      <c r="H1" s="121">
        <v>100</v>
      </c>
      <c r="I1" s="159">
        <f>H1-2.82</f>
        <v>97.18</v>
      </c>
    </row>
    <row r="2" spans="1:18" ht="12" customHeight="1" thickBot="1" x14ac:dyDescent="0.25"/>
    <row r="3" spans="1:18" s="127" customFormat="1" ht="16.5" customHeight="1" thickBot="1" x14ac:dyDescent="0.25">
      <c r="B3" s="263" t="s">
        <v>455</v>
      </c>
      <c r="C3" s="264"/>
      <c r="D3" s="264"/>
      <c r="E3" s="264"/>
      <c r="F3" s="264"/>
      <c r="G3" s="264"/>
      <c r="H3" s="117"/>
      <c r="I3" s="117"/>
      <c r="J3" s="117"/>
      <c r="K3" s="117"/>
      <c r="L3" s="117"/>
      <c r="M3" s="117"/>
      <c r="N3" s="117"/>
      <c r="O3" s="117"/>
      <c r="P3" s="117"/>
      <c r="Q3" s="126"/>
    </row>
    <row r="4" spans="1:18" s="127" customFormat="1" ht="47.25" customHeight="1" thickBot="1" x14ac:dyDescent="0.25">
      <c r="A4" s="128"/>
      <c r="B4" s="261" t="s">
        <v>23</v>
      </c>
      <c r="C4" s="261" t="s">
        <v>302</v>
      </c>
      <c r="D4" s="261" t="s">
        <v>301</v>
      </c>
      <c r="E4" s="261" t="s">
        <v>300</v>
      </c>
      <c r="F4" s="261" t="s">
        <v>299</v>
      </c>
      <c r="G4" s="261" t="s">
        <v>471</v>
      </c>
      <c r="H4" s="261" t="s">
        <v>298</v>
      </c>
      <c r="I4" s="259" t="s">
        <v>289</v>
      </c>
      <c r="J4" s="256" t="s">
        <v>290</v>
      </c>
      <c r="K4" s="257"/>
      <c r="L4" s="257"/>
      <c r="M4" s="257"/>
      <c r="N4" s="258"/>
      <c r="O4" s="129" t="s">
        <v>303</v>
      </c>
      <c r="P4" s="129" t="s">
        <v>291</v>
      </c>
      <c r="Q4" s="129" t="s">
        <v>292</v>
      </c>
    </row>
    <row r="5" spans="1:18" s="127" customFormat="1" ht="81.75" customHeight="1" thickBot="1" x14ac:dyDescent="0.25">
      <c r="A5" s="128"/>
      <c r="B5" s="262"/>
      <c r="C5" s="262"/>
      <c r="D5" s="262"/>
      <c r="E5" s="262"/>
      <c r="F5" s="262"/>
      <c r="G5" s="262"/>
      <c r="H5" s="262"/>
      <c r="I5" s="260"/>
      <c r="J5" s="140" t="s">
        <v>293</v>
      </c>
      <c r="K5" s="140" t="s">
        <v>294</v>
      </c>
      <c r="L5" s="140" t="s">
        <v>295</v>
      </c>
      <c r="M5" s="140" t="s">
        <v>296</v>
      </c>
      <c r="N5" s="140" t="s">
        <v>297</v>
      </c>
      <c r="O5" s="167"/>
      <c r="P5" s="167"/>
      <c r="Q5" s="167"/>
    </row>
    <row r="6" spans="1:18" ht="172.5" customHeight="1" x14ac:dyDescent="0.2">
      <c r="A6" s="138"/>
      <c r="B6" s="252">
        <v>1</v>
      </c>
      <c r="C6" s="243">
        <v>211309</v>
      </c>
      <c r="D6" s="246">
        <v>41156</v>
      </c>
      <c r="E6" s="243" t="s">
        <v>9</v>
      </c>
      <c r="F6" s="162" t="s">
        <v>95</v>
      </c>
      <c r="G6" s="118">
        <v>0</v>
      </c>
      <c r="H6" s="115" t="s">
        <v>388</v>
      </c>
      <c r="I6" s="115" t="s">
        <v>389</v>
      </c>
      <c r="J6" s="219" t="s">
        <v>390</v>
      </c>
      <c r="K6" s="219" t="s">
        <v>391</v>
      </c>
      <c r="L6" s="118">
        <v>162000</v>
      </c>
      <c r="M6" s="219" t="s">
        <v>392</v>
      </c>
      <c r="N6" s="223"/>
      <c r="O6" s="219"/>
      <c r="P6" s="219"/>
      <c r="Q6" s="131"/>
    </row>
    <row r="7" spans="1:18" ht="141" customHeight="1" x14ac:dyDescent="0.2">
      <c r="A7" s="138"/>
      <c r="B7" s="271"/>
      <c r="C7" s="244"/>
      <c r="D7" s="247"/>
      <c r="E7" s="244"/>
      <c r="F7" s="144" t="s">
        <v>72</v>
      </c>
      <c r="G7" s="120">
        <v>0</v>
      </c>
      <c r="H7" s="122" t="s">
        <v>465</v>
      </c>
      <c r="I7" s="311" t="s">
        <v>464</v>
      </c>
      <c r="J7" s="221" t="s">
        <v>320</v>
      </c>
      <c r="K7" s="221"/>
      <c r="L7" s="120">
        <v>8342317.4299999997</v>
      </c>
      <c r="M7" s="221" t="s">
        <v>443</v>
      </c>
      <c r="N7" s="221" t="s">
        <v>322</v>
      </c>
      <c r="O7" s="120">
        <f>11595.82+
195430.89</f>
        <v>207026.71000000002</v>
      </c>
      <c r="P7" s="221"/>
      <c r="Q7" s="132"/>
    </row>
    <row r="8" spans="1:18" ht="87.75" customHeight="1" x14ac:dyDescent="0.2">
      <c r="A8" s="138"/>
      <c r="B8" s="272"/>
      <c r="C8" s="269"/>
      <c r="D8" s="270"/>
      <c r="E8" s="269"/>
      <c r="F8" s="168" t="s">
        <v>426</v>
      </c>
      <c r="G8" s="169">
        <v>70000</v>
      </c>
      <c r="H8" s="312" t="s">
        <v>466</v>
      </c>
      <c r="I8" s="313"/>
      <c r="J8" s="222"/>
      <c r="K8" s="221" t="s">
        <v>321</v>
      </c>
      <c r="L8" s="169">
        <v>1164239.82</v>
      </c>
      <c r="M8" s="222"/>
      <c r="N8" s="221" t="s">
        <v>322</v>
      </c>
      <c r="O8" s="169"/>
      <c r="P8" s="222"/>
      <c r="Q8" s="170"/>
    </row>
    <row r="9" spans="1:18" ht="203.25" customHeight="1" thickBot="1" x14ac:dyDescent="0.25">
      <c r="A9" s="138"/>
      <c r="B9" s="253"/>
      <c r="C9" s="245"/>
      <c r="D9" s="248"/>
      <c r="E9" s="245"/>
      <c r="F9" s="163" t="s">
        <v>288</v>
      </c>
      <c r="G9" s="171">
        <v>1255694</v>
      </c>
      <c r="H9" s="314" t="s">
        <v>531</v>
      </c>
      <c r="I9" s="315" t="s">
        <v>467</v>
      </c>
      <c r="J9" s="220"/>
      <c r="K9" s="220"/>
      <c r="L9" s="119"/>
      <c r="M9" s="220"/>
      <c r="N9" s="220"/>
      <c r="O9" s="220"/>
      <c r="P9" s="220"/>
      <c r="Q9" s="133"/>
      <c r="R9" s="130"/>
    </row>
    <row r="10" spans="1:18" ht="123" customHeight="1" x14ac:dyDescent="0.2">
      <c r="A10" s="138"/>
      <c r="B10" s="252">
        <v>2</v>
      </c>
      <c r="C10" s="243">
        <v>237720</v>
      </c>
      <c r="D10" s="246">
        <v>41421</v>
      </c>
      <c r="E10" s="243" t="s">
        <v>10</v>
      </c>
      <c r="F10" s="162" t="s">
        <v>95</v>
      </c>
      <c r="G10" s="118">
        <v>0</v>
      </c>
      <c r="H10" s="115" t="s">
        <v>388</v>
      </c>
      <c r="I10" s="115" t="s">
        <v>395</v>
      </c>
      <c r="J10" s="219" t="s">
        <v>393</v>
      </c>
      <c r="K10" s="219" t="s">
        <v>391</v>
      </c>
      <c r="L10" s="118">
        <v>275000</v>
      </c>
      <c r="M10" s="219" t="s">
        <v>392</v>
      </c>
      <c r="N10" s="223" t="s">
        <v>394</v>
      </c>
      <c r="O10" s="219"/>
      <c r="P10" s="219"/>
      <c r="Q10" s="131"/>
      <c r="R10" s="130"/>
    </row>
    <row r="11" spans="1:18" ht="110.25" customHeight="1" x14ac:dyDescent="0.2">
      <c r="A11" s="138"/>
      <c r="B11" s="271"/>
      <c r="C11" s="244"/>
      <c r="D11" s="247"/>
      <c r="E11" s="244"/>
      <c r="F11" s="144" t="s">
        <v>72</v>
      </c>
      <c r="G11" s="120">
        <v>1467491.49</v>
      </c>
      <c r="H11" s="122" t="s">
        <v>468</v>
      </c>
      <c r="I11" s="122" t="s">
        <v>444</v>
      </c>
      <c r="J11" s="221" t="s">
        <v>323</v>
      </c>
      <c r="K11" s="221"/>
      <c r="L11" s="120">
        <v>18514392.77</v>
      </c>
      <c r="M11" s="221" t="s">
        <v>445</v>
      </c>
      <c r="N11" s="224" t="s">
        <v>326</v>
      </c>
      <c r="O11" s="120">
        <v>170678.26</v>
      </c>
      <c r="P11" s="221"/>
      <c r="Q11" s="132"/>
      <c r="R11" s="130"/>
    </row>
    <row r="12" spans="1:18" ht="45" x14ac:dyDescent="0.2">
      <c r="A12" s="138"/>
      <c r="B12" s="272"/>
      <c r="C12" s="269"/>
      <c r="D12" s="270"/>
      <c r="E12" s="269"/>
      <c r="F12" s="168" t="s">
        <v>426</v>
      </c>
      <c r="G12" s="169">
        <v>708300</v>
      </c>
      <c r="H12" s="316" t="s">
        <v>469</v>
      </c>
      <c r="I12" s="316" t="s">
        <v>470</v>
      </c>
      <c r="J12" s="222"/>
      <c r="K12" s="221" t="s">
        <v>324</v>
      </c>
      <c r="L12" s="169">
        <v>2168458.31</v>
      </c>
      <c r="M12" s="222"/>
      <c r="N12" s="224" t="s">
        <v>326</v>
      </c>
      <c r="O12" s="169"/>
      <c r="P12" s="222"/>
      <c r="Q12" s="170"/>
      <c r="R12" s="130"/>
    </row>
    <row r="13" spans="1:18" ht="95.25" customHeight="1" thickBot="1" x14ac:dyDescent="0.25">
      <c r="A13" s="138"/>
      <c r="B13" s="253"/>
      <c r="C13" s="245"/>
      <c r="D13" s="248"/>
      <c r="E13" s="245"/>
      <c r="F13" s="163" t="s">
        <v>77</v>
      </c>
      <c r="G13" s="171">
        <v>1500000</v>
      </c>
      <c r="H13" s="314" t="s">
        <v>532</v>
      </c>
      <c r="I13" s="315" t="s">
        <v>421</v>
      </c>
      <c r="J13" s="220"/>
      <c r="K13" s="220"/>
      <c r="L13" s="119"/>
      <c r="M13" s="220"/>
      <c r="N13" s="225"/>
      <c r="O13" s="220"/>
      <c r="P13" s="220"/>
      <c r="Q13" s="133"/>
      <c r="R13" s="130"/>
    </row>
    <row r="14" spans="1:18" ht="126.75" customHeight="1" x14ac:dyDescent="0.2">
      <c r="A14" s="138"/>
      <c r="B14" s="252">
        <v>3</v>
      </c>
      <c r="C14" s="243">
        <v>238552</v>
      </c>
      <c r="D14" s="246">
        <v>41591</v>
      </c>
      <c r="E14" s="243" t="s">
        <v>12</v>
      </c>
      <c r="F14" s="162" t="s">
        <v>95</v>
      </c>
      <c r="G14" s="118">
        <v>0</v>
      </c>
      <c r="H14" s="115" t="s">
        <v>388</v>
      </c>
      <c r="I14" s="219" t="s">
        <v>395</v>
      </c>
      <c r="J14" s="219" t="s">
        <v>396</v>
      </c>
      <c r="K14" s="219" t="s">
        <v>397</v>
      </c>
      <c r="L14" s="118">
        <v>138599.91</v>
      </c>
      <c r="M14" s="219" t="s">
        <v>392</v>
      </c>
      <c r="N14" s="223"/>
      <c r="O14" s="219"/>
      <c r="P14" s="219"/>
      <c r="Q14" s="131"/>
      <c r="R14" s="130"/>
    </row>
    <row r="15" spans="1:18" ht="198" customHeight="1" x14ac:dyDescent="0.2">
      <c r="A15" s="138"/>
      <c r="B15" s="271"/>
      <c r="C15" s="244"/>
      <c r="D15" s="247"/>
      <c r="E15" s="244"/>
      <c r="F15" s="144" t="s">
        <v>72</v>
      </c>
      <c r="G15" s="120">
        <v>1381449.84</v>
      </c>
      <c r="H15" s="122" t="s">
        <v>472</v>
      </c>
      <c r="I15" s="122" t="s">
        <v>473</v>
      </c>
      <c r="J15" s="221" t="s">
        <v>337</v>
      </c>
      <c r="K15" s="221"/>
      <c r="L15" s="120" t="s">
        <v>334</v>
      </c>
      <c r="M15" s="221" t="s">
        <v>335</v>
      </c>
      <c r="N15" s="221" t="s">
        <v>336</v>
      </c>
      <c r="O15" s="174" t="s">
        <v>329</v>
      </c>
      <c r="P15" s="221"/>
      <c r="Q15" s="132"/>
      <c r="R15" s="130"/>
    </row>
    <row r="16" spans="1:18" ht="45" x14ac:dyDescent="0.2">
      <c r="A16" s="138"/>
      <c r="B16" s="272"/>
      <c r="C16" s="269"/>
      <c r="D16" s="270"/>
      <c r="E16" s="269"/>
      <c r="F16" s="168" t="s">
        <v>426</v>
      </c>
      <c r="G16" s="169">
        <v>481812.97</v>
      </c>
      <c r="H16" s="312" t="s">
        <v>427</v>
      </c>
      <c r="I16" s="316"/>
      <c r="J16" s="222"/>
      <c r="K16" s="221" t="s">
        <v>338</v>
      </c>
      <c r="L16" s="169">
        <v>1144092.5</v>
      </c>
      <c r="M16" s="222"/>
      <c r="N16" s="221" t="s">
        <v>336</v>
      </c>
      <c r="O16" s="179"/>
      <c r="P16" s="222"/>
      <c r="Q16" s="170"/>
      <c r="R16" s="130"/>
    </row>
    <row r="17" spans="1:18" ht="112.5" customHeight="1" thickBot="1" x14ac:dyDescent="0.25">
      <c r="A17" s="138"/>
      <c r="B17" s="253"/>
      <c r="C17" s="245"/>
      <c r="D17" s="248"/>
      <c r="E17" s="245"/>
      <c r="F17" s="163" t="s">
        <v>77</v>
      </c>
      <c r="G17" s="119">
        <v>2278554</v>
      </c>
      <c r="H17" s="314" t="s">
        <v>533</v>
      </c>
      <c r="I17" s="220" t="s">
        <v>409</v>
      </c>
      <c r="J17" s="205"/>
      <c r="K17" s="220"/>
      <c r="L17" s="119"/>
      <c r="M17" s="220"/>
      <c r="N17" s="220"/>
      <c r="O17" s="220"/>
      <c r="P17" s="220"/>
      <c r="Q17" s="133"/>
      <c r="R17" s="130"/>
    </row>
    <row r="18" spans="1:18" ht="66" customHeight="1" x14ac:dyDescent="0.2">
      <c r="A18" s="138"/>
      <c r="B18" s="252">
        <v>4</v>
      </c>
      <c r="C18" s="243">
        <v>269832</v>
      </c>
      <c r="D18" s="246">
        <v>41592</v>
      </c>
      <c r="E18" s="243" t="s">
        <v>313</v>
      </c>
      <c r="F18" s="162" t="s">
        <v>95</v>
      </c>
      <c r="G18" s="118">
        <v>0</v>
      </c>
      <c r="H18" s="115" t="s">
        <v>388</v>
      </c>
      <c r="I18" s="219"/>
      <c r="J18" s="219" t="s">
        <v>397</v>
      </c>
      <c r="K18" s="219" t="s">
        <v>397</v>
      </c>
      <c r="L18" s="219"/>
      <c r="M18" s="219"/>
      <c r="N18" s="223"/>
      <c r="O18" s="219"/>
      <c r="P18" s="219"/>
      <c r="Q18" s="131"/>
      <c r="R18" s="130"/>
    </row>
    <row r="19" spans="1:18" ht="90" x14ac:dyDescent="0.2">
      <c r="A19" s="138"/>
      <c r="B19" s="271"/>
      <c r="C19" s="244"/>
      <c r="D19" s="247"/>
      <c r="E19" s="244"/>
      <c r="F19" s="144" t="s">
        <v>72</v>
      </c>
      <c r="G19" s="120">
        <v>0</v>
      </c>
      <c r="H19" s="317" t="s">
        <v>474</v>
      </c>
      <c r="I19" s="311" t="s">
        <v>446</v>
      </c>
      <c r="J19" s="221" t="s">
        <v>330</v>
      </c>
      <c r="K19" s="221"/>
      <c r="L19" s="216">
        <v>1836450.17</v>
      </c>
      <c r="M19" s="221" t="s">
        <v>332</v>
      </c>
      <c r="N19" s="206" t="s">
        <v>417</v>
      </c>
      <c r="O19" s="174" t="s">
        <v>329</v>
      </c>
      <c r="P19" s="221" t="s">
        <v>333</v>
      </c>
      <c r="Q19" s="132" t="s">
        <v>333</v>
      </c>
      <c r="R19" s="130"/>
    </row>
    <row r="20" spans="1:18" ht="45" x14ac:dyDescent="0.2">
      <c r="A20" s="138"/>
      <c r="B20" s="272"/>
      <c r="C20" s="269"/>
      <c r="D20" s="270"/>
      <c r="E20" s="269"/>
      <c r="F20" s="168" t="s">
        <v>426</v>
      </c>
      <c r="G20" s="169">
        <v>0</v>
      </c>
      <c r="H20" s="312" t="s">
        <v>475</v>
      </c>
      <c r="I20" s="313" t="s">
        <v>470</v>
      </c>
      <c r="J20" s="222"/>
      <c r="K20" s="221" t="s">
        <v>331</v>
      </c>
      <c r="L20" s="216">
        <v>197579.2</v>
      </c>
      <c r="M20" s="221" t="s">
        <v>476</v>
      </c>
      <c r="N20" s="206" t="s">
        <v>417</v>
      </c>
      <c r="O20" s="179"/>
      <c r="P20" s="222"/>
      <c r="Q20" s="170"/>
      <c r="R20" s="130"/>
    </row>
    <row r="21" spans="1:18" ht="93" customHeight="1" thickBot="1" x14ac:dyDescent="0.3">
      <c r="A21" s="138"/>
      <c r="B21" s="253"/>
      <c r="C21" s="245"/>
      <c r="D21" s="248"/>
      <c r="E21" s="245"/>
      <c r="F21" s="163" t="s">
        <v>77</v>
      </c>
      <c r="G21" s="171">
        <v>9660</v>
      </c>
      <c r="H21" s="314" t="s">
        <v>534</v>
      </c>
      <c r="I21" s="315" t="s">
        <v>420</v>
      </c>
      <c r="J21" s="220"/>
      <c r="K21" s="207"/>
      <c r="L21" s="220"/>
      <c r="M21" s="119"/>
      <c r="N21" s="220"/>
      <c r="O21" s="220"/>
      <c r="P21" s="220"/>
      <c r="Q21" s="133"/>
      <c r="R21" s="130"/>
    </row>
    <row r="22" spans="1:18" ht="66" customHeight="1" x14ac:dyDescent="0.2">
      <c r="A22" s="138"/>
      <c r="B22" s="265">
        <v>5</v>
      </c>
      <c r="C22" s="162"/>
      <c r="D22" s="164"/>
      <c r="E22" s="243" t="s">
        <v>319</v>
      </c>
      <c r="F22" s="162" t="s">
        <v>95</v>
      </c>
      <c r="G22" s="118">
        <v>0</v>
      </c>
      <c r="H22" s="115" t="s">
        <v>388</v>
      </c>
      <c r="I22" s="185" t="s">
        <v>413</v>
      </c>
      <c r="J22" s="219" t="s">
        <v>397</v>
      </c>
      <c r="K22" s="219" t="s">
        <v>397</v>
      </c>
      <c r="L22" s="141"/>
      <c r="M22" s="172"/>
      <c r="N22" s="172"/>
      <c r="O22" s="172"/>
      <c r="P22" s="172"/>
      <c r="Q22" s="173"/>
      <c r="R22" s="130"/>
    </row>
    <row r="23" spans="1:18" ht="128.25" customHeight="1" x14ac:dyDescent="0.2">
      <c r="A23" s="138"/>
      <c r="B23" s="266"/>
      <c r="C23" s="144"/>
      <c r="D23" s="145"/>
      <c r="E23" s="244"/>
      <c r="F23" s="174" t="s">
        <v>72</v>
      </c>
      <c r="G23" s="175">
        <v>0</v>
      </c>
      <c r="H23" s="318" t="s">
        <v>477</v>
      </c>
      <c r="I23" s="319" t="s">
        <v>478</v>
      </c>
      <c r="J23" s="174" t="s">
        <v>327</v>
      </c>
      <c r="K23" s="174"/>
      <c r="L23" s="183">
        <v>3701972.11</v>
      </c>
      <c r="M23" s="174" t="s">
        <v>422</v>
      </c>
      <c r="N23" s="174" t="s">
        <v>341</v>
      </c>
      <c r="O23" s="174" t="s">
        <v>329</v>
      </c>
      <c r="P23" s="174"/>
      <c r="Q23" s="176"/>
      <c r="R23" s="130"/>
    </row>
    <row r="24" spans="1:18" ht="60" x14ac:dyDescent="0.2">
      <c r="A24" s="138"/>
      <c r="B24" s="267"/>
      <c r="C24" s="168"/>
      <c r="D24" s="177"/>
      <c r="E24" s="269"/>
      <c r="F24" s="168" t="s">
        <v>426</v>
      </c>
      <c r="G24" s="178">
        <v>78642.13</v>
      </c>
      <c r="H24" s="316" t="s">
        <v>479</v>
      </c>
      <c r="I24" s="320" t="s">
        <v>470</v>
      </c>
      <c r="J24" s="179"/>
      <c r="K24" s="174" t="s">
        <v>328</v>
      </c>
      <c r="L24" s="184">
        <v>453431.52</v>
      </c>
      <c r="M24" s="174" t="s">
        <v>422</v>
      </c>
      <c r="N24" s="174" t="s">
        <v>341</v>
      </c>
      <c r="O24" s="179"/>
      <c r="P24" s="179"/>
      <c r="Q24" s="180"/>
      <c r="R24" s="130"/>
    </row>
    <row r="25" spans="1:18" ht="91.5" customHeight="1" thickBot="1" x14ac:dyDescent="0.25">
      <c r="A25" s="138"/>
      <c r="B25" s="268"/>
      <c r="C25" s="163"/>
      <c r="D25" s="165"/>
      <c r="E25" s="245"/>
      <c r="F25" s="181" t="s">
        <v>77</v>
      </c>
      <c r="G25" s="119">
        <v>1554612</v>
      </c>
      <c r="H25" s="314" t="s">
        <v>535</v>
      </c>
      <c r="I25" s="321" t="s">
        <v>421</v>
      </c>
      <c r="J25" s="181"/>
      <c r="K25" s="181"/>
      <c r="L25" s="142"/>
      <c r="M25" s="181"/>
      <c r="N25" s="181"/>
      <c r="O25" s="181"/>
      <c r="P25" s="181"/>
      <c r="Q25" s="182"/>
      <c r="R25" s="130"/>
    </row>
    <row r="26" spans="1:18" ht="99.75" customHeight="1" x14ac:dyDescent="0.2">
      <c r="A26" s="138"/>
      <c r="B26" s="265">
        <v>6</v>
      </c>
      <c r="C26" s="162"/>
      <c r="D26" s="164"/>
      <c r="E26" s="273" t="s">
        <v>340</v>
      </c>
      <c r="F26" s="162" t="s">
        <v>95</v>
      </c>
      <c r="G26" s="118">
        <v>0</v>
      </c>
      <c r="H26" s="115" t="s">
        <v>370</v>
      </c>
      <c r="I26" s="115" t="s">
        <v>418</v>
      </c>
      <c r="J26" s="219" t="s">
        <v>397</v>
      </c>
      <c r="K26" s="219" t="s">
        <v>397</v>
      </c>
      <c r="L26" s="141"/>
      <c r="M26" s="172"/>
      <c r="N26" s="172"/>
      <c r="O26" s="172"/>
      <c r="P26" s="172"/>
      <c r="Q26" s="173"/>
      <c r="R26" s="130"/>
    </row>
    <row r="27" spans="1:18" ht="135" customHeight="1" x14ac:dyDescent="0.2">
      <c r="A27" s="138"/>
      <c r="B27" s="266"/>
      <c r="C27" s="144"/>
      <c r="D27" s="145"/>
      <c r="E27" s="274"/>
      <c r="F27" s="174" t="s">
        <v>72</v>
      </c>
      <c r="G27" s="175">
        <v>178475</v>
      </c>
      <c r="H27" s="311" t="s">
        <v>480</v>
      </c>
      <c r="I27" s="322" t="s">
        <v>424</v>
      </c>
      <c r="J27" s="174" t="s">
        <v>342</v>
      </c>
      <c r="K27" s="174"/>
      <c r="L27" s="217">
        <v>4110224.82</v>
      </c>
      <c r="M27" s="174">
        <v>120</v>
      </c>
      <c r="N27" s="174" t="s">
        <v>343</v>
      </c>
      <c r="O27" s="174"/>
      <c r="P27" s="174"/>
      <c r="Q27" s="176"/>
      <c r="R27" s="130"/>
    </row>
    <row r="28" spans="1:18" ht="31.5" x14ac:dyDescent="0.2">
      <c r="A28" s="138"/>
      <c r="B28" s="267"/>
      <c r="C28" s="168"/>
      <c r="D28" s="177"/>
      <c r="E28" s="275"/>
      <c r="F28" s="179" t="s">
        <v>426</v>
      </c>
      <c r="G28" s="178">
        <v>65481</v>
      </c>
      <c r="H28" s="323" t="s">
        <v>481</v>
      </c>
      <c r="I28" s="324" t="s">
        <v>470</v>
      </c>
      <c r="J28" s="179"/>
      <c r="K28" s="174" t="s">
        <v>425</v>
      </c>
      <c r="L28" s="217">
        <v>483847.2</v>
      </c>
      <c r="M28" s="174">
        <v>150</v>
      </c>
      <c r="N28" s="174" t="s">
        <v>343</v>
      </c>
      <c r="O28" s="179"/>
      <c r="P28" s="179"/>
      <c r="Q28" s="180"/>
      <c r="R28" s="130"/>
    </row>
    <row r="29" spans="1:18" ht="83.45" customHeight="1" thickBot="1" x14ac:dyDescent="0.25">
      <c r="A29" s="138"/>
      <c r="B29" s="268"/>
      <c r="C29" s="163"/>
      <c r="D29" s="165"/>
      <c r="E29" s="276"/>
      <c r="F29" s="181" t="s">
        <v>77</v>
      </c>
      <c r="G29" s="119">
        <v>59931</v>
      </c>
      <c r="H29" s="315" t="s">
        <v>536</v>
      </c>
      <c r="I29" s="321" t="s">
        <v>423</v>
      </c>
      <c r="J29" s="181"/>
      <c r="K29" s="181"/>
      <c r="L29" s="142"/>
      <c r="M29" s="181"/>
      <c r="N29" s="181"/>
      <c r="O29" s="181"/>
      <c r="P29" s="181"/>
      <c r="Q29" s="182"/>
      <c r="R29" s="130"/>
    </row>
    <row r="30" spans="1:18" ht="111" customHeight="1" x14ac:dyDescent="0.2">
      <c r="B30" s="252">
        <v>7</v>
      </c>
      <c r="C30" s="162"/>
      <c r="D30" s="164"/>
      <c r="E30" s="243" t="s">
        <v>372</v>
      </c>
      <c r="F30" s="162" t="s">
        <v>349</v>
      </c>
      <c r="G30" s="118">
        <v>0</v>
      </c>
      <c r="H30" s="115" t="s">
        <v>414</v>
      </c>
      <c r="I30" s="185" t="s">
        <v>401</v>
      </c>
      <c r="J30" s="219" t="s">
        <v>397</v>
      </c>
      <c r="K30" s="219" t="s">
        <v>397</v>
      </c>
      <c r="L30" s="141"/>
      <c r="M30" s="219"/>
      <c r="N30" s="219"/>
      <c r="O30" s="219"/>
      <c r="P30" s="219"/>
      <c r="Q30" s="131"/>
    </row>
    <row r="31" spans="1:18" ht="56.25" customHeight="1" x14ac:dyDescent="0.2">
      <c r="B31" s="271"/>
      <c r="C31" s="144"/>
      <c r="D31" s="145"/>
      <c r="E31" s="244"/>
      <c r="F31" s="144" t="s">
        <v>357</v>
      </c>
      <c r="G31" s="120">
        <v>0</v>
      </c>
      <c r="H31" s="122" t="s">
        <v>347</v>
      </c>
      <c r="I31" s="186"/>
      <c r="J31" s="221"/>
      <c r="K31" s="221" t="s">
        <v>397</v>
      </c>
      <c r="L31" s="183"/>
      <c r="M31" s="221"/>
      <c r="N31" s="221"/>
      <c r="O31" s="221"/>
      <c r="P31" s="221"/>
      <c r="Q31" s="132"/>
    </row>
    <row r="32" spans="1:18" ht="75.75" customHeight="1" x14ac:dyDescent="0.2">
      <c r="B32" s="271"/>
      <c r="C32" s="144"/>
      <c r="D32" s="145"/>
      <c r="E32" s="244"/>
      <c r="F32" s="144" t="s">
        <v>72</v>
      </c>
      <c r="G32" s="120">
        <v>116032</v>
      </c>
      <c r="H32" s="122" t="s">
        <v>482</v>
      </c>
      <c r="I32" s="319" t="s">
        <v>483</v>
      </c>
      <c r="J32" s="221" t="s">
        <v>408</v>
      </c>
      <c r="K32" s="221"/>
      <c r="L32" s="183" t="s">
        <v>412</v>
      </c>
      <c r="M32" s="221">
        <v>120</v>
      </c>
      <c r="N32" s="221" t="s">
        <v>487</v>
      </c>
      <c r="O32" s="221"/>
      <c r="P32" s="221"/>
      <c r="Q32" s="132"/>
    </row>
    <row r="33" spans="1:18" ht="69.75" customHeight="1" x14ac:dyDescent="0.2">
      <c r="B33" s="271"/>
      <c r="C33" s="144"/>
      <c r="D33" s="145"/>
      <c r="E33" s="244"/>
      <c r="F33" s="144" t="s">
        <v>345</v>
      </c>
      <c r="G33" s="120">
        <v>0</v>
      </c>
      <c r="H33" s="122" t="s">
        <v>484</v>
      </c>
      <c r="I33" s="186" t="s">
        <v>485</v>
      </c>
      <c r="J33" s="221"/>
      <c r="K33" s="221" t="s">
        <v>486</v>
      </c>
      <c r="L33" s="183">
        <v>0</v>
      </c>
      <c r="M33" s="221"/>
      <c r="N33" s="221"/>
      <c r="O33" s="221"/>
      <c r="P33" s="221"/>
      <c r="Q33" s="132"/>
    </row>
    <row r="34" spans="1:18" ht="99.75" customHeight="1" thickBot="1" x14ac:dyDescent="0.25">
      <c r="B34" s="253"/>
      <c r="C34" s="163"/>
      <c r="D34" s="165"/>
      <c r="E34" s="245"/>
      <c r="F34" s="163" t="s">
        <v>77</v>
      </c>
      <c r="G34" s="119">
        <v>1100000</v>
      </c>
      <c r="H34" s="315" t="s">
        <v>537</v>
      </c>
      <c r="I34" s="187" t="s">
        <v>378</v>
      </c>
      <c r="J34" s="208"/>
      <c r="K34" s="209"/>
      <c r="L34" s="142"/>
      <c r="M34" s="220"/>
      <c r="N34" s="220"/>
      <c r="O34" s="220"/>
      <c r="P34" s="220"/>
      <c r="Q34" s="133"/>
    </row>
    <row r="35" spans="1:18" ht="153.75" customHeight="1" x14ac:dyDescent="0.2">
      <c r="A35" s="147"/>
      <c r="B35" s="240">
        <v>8</v>
      </c>
      <c r="C35" s="162">
        <v>273254</v>
      </c>
      <c r="D35" s="164">
        <v>41883</v>
      </c>
      <c r="E35" s="237" t="s">
        <v>354</v>
      </c>
      <c r="F35" s="162" t="s">
        <v>95</v>
      </c>
      <c r="G35" s="118">
        <v>0</v>
      </c>
      <c r="H35" s="325" t="s">
        <v>449</v>
      </c>
      <c r="I35" s="219" t="s">
        <v>439</v>
      </c>
      <c r="J35" s="219" t="s">
        <v>400</v>
      </c>
      <c r="K35" s="219"/>
      <c r="L35" s="141" t="s">
        <v>399</v>
      </c>
      <c r="M35" s="219">
        <v>240</v>
      </c>
      <c r="N35" s="219" t="s">
        <v>429</v>
      </c>
      <c r="O35" s="219"/>
      <c r="P35" s="219"/>
      <c r="Q35" s="131"/>
      <c r="R35" s="130"/>
    </row>
    <row r="36" spans="1:18" ht="74.25" customHeight="1" x14ac:dyDescent="0.2">
      <c r="A36" s="147"/>
      <c r="B36" s="241"/>
      <c r="C36" s="215"/>
      <c r="D36" s="149"/>
      <c r="E36" s="238"/>
      <c r="F36" s="213" t="s">
        <v>344</v>
      </c>
      <c r="G36" s="120">
        <v>0</v>
      </c>
      <c r="H36" s="322"/>
      <c r="I36" s="221"/>
      <c r="J36" s="221"/>
      <c r="K36" s="221" t="s">
        <v>397</v>
      </c>
      <c r="L36" s="183"/>
      <c r="M36" s="221">
        <v>280</v>
      </c>
      <c r="N36" s="224" t="s">
        <v>429</v>
      </c>
      <c r="O36" s="221"/>
      <c r="P36" s="221"/>
      <c r="Q36" s="132"/>
      <c r="R36" s="130"/>
    </row>
    <row r="37" spans="1:18" ht="42" customHeight="1" x14ac:dyDescent="0.2">
      <c r="A37" s="147"/>
      <c r="B37" s="241"/>
      <c r="C37" s="215"/>
      <c r="D37" s="149"/>
      <c r="E37" s="238"/>
      <c r="F37" s="215" t="s">
        <v>72</v>
      </c>
      <c r="G37" s="148">
        <v>29811225.329999998</v>
      </c>
      <c r="H37" s="326" t="s">
        <v>498</v>
      </c>
      <c r="I37" s="229" t="s">
        <v>497</v>
      </c>
      <c r="J37" s="229"/>
      <c r="K37" s="229"/>
      <c r="L37" s="218"/>
      <c r="M37" s="229"/>
      <c r="N37" s="229"/>
      <c r="O37" s="229"/>
      <c r="P37" s="229"/>
      <c r="Q37" s="150"/>
      <c r="R37" s="130"/>
    </row>
    <row r="38" spans="1:18" ht="89.25" customHeight="1" thickBot="1" x14ac:dyDescent="0.25">
      <c r="A38" s="147"/>
      <c r="B38" s="242"/>
      <c r="C38" s="163"/>
      <c r="D38" s="165"/>
      <c r="E38" s="239"/>
      <c r="F38" s="163" t="s">
        <v>495</v>
      </c>
      <c r="G38" s="119">
        <v>1419582.56</v>
      </c>
      <c r="H38" s="321" t="s">
        <v>496</v>
      </c>
      <c r="I38" s="220" t="s">
        <v>374</v>
      </c>
      <c r="J38" s="220"/>
      <c r="K38" s="220" t="s">
        <v>397</v>
      </c>
      <c r="L38" s="142"/>
      <c r="M38" s="220">
        <v>280</v>
      </c>
      <c r="N38" s="225" t="s">
        <v>429</v>
      </c>
      <c r="O38" s="220"/>
      <c r="P38" s="220"/>
      <c r="Q38" s="133"/>
      <c r="R38" s="130"/>
    </row>
    <row r="39" spans="1:18" ht="138.75" customHeight="1" x14ac:dyDescent="0.2">
      <c r="A39" s="147"/>
      <c r="B39" s="240">
        <v>9</v>
      </c>
      <c r="C39" s="162">
        <v>303267</v>
      </c>
      <c r="D39" s="164">
        <v>43145</v>
      </c>
      <c r="E39" s="237" t="s">
        <v>355</v>
      </c>
      <c r="F39" s="162" t="s">
        <v>95</v>
      </c>
      <c r="G39" s="118">
        <v>0</v>
      </c>
      <c r="H39" s="325" t="s">
        <v>450</v>
      </c>
      <c r="I39" s="219" t="s">
        <v>440</v>
      </c>
      <c r="J39" s="219" t="s">
        <v>356</v>
      </c>
      <c r="K39" s="219"/>
      <c r="L39" s="118">
        <v>4512691.7</v>
      </c>
      <c r="M39" s="219">
        <v>210</v>
      </c>
      <c r="N39" s="223">
        <v>43432</v>
      </c>
      <c r="O39" s="219"/>
      <c r="P39" s="219"/>
      <c r="Q39" s="131"/>
      <c r="R39" s="130"/>
    </row>
    <row r="40" spans="1:18" ht="30" x14ac:dyDescent="0.2">
      <c r="A40" s="147"/>
      <c r="B40" s="241"/>
      <c r="C40" s="215"/>
      <c r="D40" s="149"/>
      <c r="E40" s="238"/>
      <c r="F40" s="213" t="s">
        <v>344</v>
      </c>
      <c r="G40" s="120">
        <v>0</v>
      </c>
      <c r="H40" s="322" t="s">
        <v>453</v>
      </c>
      <c r="I40" s="221" t="s">
        <v>398</v>
      </c>
      <c r="J40" s="221"/>
      <c r="K40" s="221" t="s">
        <v>397</v>
      </c>
      <c r="L40" s="221" t="s">
        <v>398</v>
      </c>
      <c r="M40" s="221">
        <v>230</v>
      </c>
      <c r="N40" s="224">
        <v>43432</v>
      </c>
      <c r="O40" s="229"/>
      <c r="P40" s="229"/>
      <c r="Q40" s="150"/>
      <c r="R40" s="130"/>
    </row>
    <row r="41" spans="1:18" ht="61.5" customHeight="1" x14ac:dyDescent="0.2">
      <c r="A41" s="147"/>
      <c r="B41" s="241"/>
      <c r="C41" s="215"/>
      <c r="D41" s="149"/>
      <c r="E41" s="238"/>
      <c r="F41" s="215" t="s">
        <v>72</v>
      </c>
      <c r="G41" s="148">
        <v>33365659.879999999</v>
      </c>
      <c r="H41" s="326" t="s">
        <v>499</v>
      </c>
      <c r="I41" s="229"/>
      <c r="J41" s="229"/>
      <c r="K41" s="229"/>
      <c r="L41" s="148"/>
      <c r="M41" s="229"/>
      <c r="N41" s="230"/>
      <c r="O41" s="229"/>
      <c r="P41" s="229"/>
      <c r="Q41" s="150"/>
      <c r="R41" s="130"/>
    </row>
    <row r="42" spans="1:18" ht="18.75" thickBot="1" x14ac:dyDescent="0.25">
      <c r="A42" s="147"/>
      <c r="B42" s="242"/>
      <c r="C42" s="163"/>
      <c r="D42" s="165"/>
      <c r="E42" s="239"/>
      <c r="F42" s="163" t="s">
        <v>345</v>
      </c>
      <c r="G42" s="119">
        <v>5849426.4699999997</v>
      </c>
      <c r="H42" s="321" t="s">
        <v>496</v>
      </c>
      <c r="I42" s="220"/>
      <c r="J42" s="220"/>
      <c r="K42" s="220"/>
      <c r="L42" s="220"/>
      <c r="M42" s="220"/>
      <c r="N42" s="225"/>
      <c r="O42" s="220"/>
      <c r="P42" s="220"/>
      <c r="Q42" s="133"/>
      <c r="R42" s="130"/>
    </row>
    <row r="43" spans="1:18" ht="217.5" customHeight="1" x14ac:dyDescent="0.2">
      <c r="A43" s="147"/>
      <c r="B43" s="240">
        <v>10</v>
      </c>
      <c r="C43" s="162">
        <v>277717</v>
      </c>
      <c r="D43" s="164">
        <v>42234</v>
      </c>
      <c r="E43" s="237" t="s">
        <v>348</v>
      </c>
      <c r="F43" s="162" t="s">
        <v>95</v>
      </c>
      <c r="G43" s="118">
        <v>0</v>
      </c>
      <c r="H43" s="325" t="s">
        <v>463</v>
      </c>
      <c r="I43" s="115" t="s">
        <v>447</v>
      </c>
      <c r="J43" s="219" t="s">
        <v>397</v>
      </c>
      <c r="K43" s="219"/>
      <c r="L43" s="219"/>
      <c r="M43" s="219"/>
      <c r="N43" s="219"/>
      <c r="O43" s="219"/>
      <c r="P43" s="219"/>
      <c r="Q43" s="131"/>
      <c r="R43" s="130"/>
    </row>
    <row r="44" spans="1:18" ht="31.5" customHeight="1" x14ac:dyDescent="0.2">
      <c r="A44" s="147"/>
      <c r="B44" s="241"/>
      <c r="C44" s="166"/>
      <c r="D44" s="149"/>
      <c r="E44" s="238"/>
      <c r="F44" s="144" t="s">
        <v>344</v>
      </c>
      <c r="G44" s="120">
        <v>0</v>
      </c>
      <c r="H44" s="327" t="s">
        <v>448</v>
      </c>
      <c r="I44" s="122"/>
      <c r="J44" s="221"/>
      <c r="K44" s="151" t="s">
        <v>397</v>
      </c>
      <c r="L44" s="221"/>
      <c r="M44" s="221"/>
      <c r="N44" s="221"/>
      <c r="O44" s="221"/>
      <c r="P44" s="221"/>
      <c r="Q44" s="132"/>
      <c r="R44" s="130"/>
    </row>
    <row r="45" spans="1:18" ht="31.5" x14ac:dyDescent="0.2">
      <c r="A45" s="147"/>
      <c r="B45" s="241"/>
      <c r="C45" s="166"/>
      <c r="D45" s="149"/>
      <c r="E45" s="238"/>
      <c r="F45" s="144" t="s">
        <v>72</v>
      </c>
      <c r="G45" s="120">
        <v>857572.95</v>
      </c>
      <c r="H45" s="328" t="s">
        <v>502</v>
      </c>
      <c r="I45" s="122"/>
      <c r="J45" s="221"/>
      <c r="K45" s="221"/>
      <c r="L45" s="221"/>
      <c r="M45" s="221"/>
      <c r="N45" s="221"/>
      <c r="O45" s="221"/>
      <c r="P45" s="221"/>
      <c r="Q45" s="132"/>
      <c r="R45" s="130"/>
    </row>
    <row r="46" spans="1:18" ht="18" x14ac:dyDescent="0.2">
      <c r="A46" s="147"/>
      <c r="B46" s="241"/>
      <c r="C46" s="166"/>
      <c r="D46" s="149"/>
      <c r="E46" s="238"/>
      <c r="F46" s="166" t="s">
        <v>345</v>
      </c>
      <c r="G46" s="148">
        <v>106035.6</v>
      </c>
      <c r="H46" s="329"/>
      <c r="I46" s="330"/>
      <c r="J46" s="229"/>
      <c r="K46" s="229"/>
      <c r="L46" s="229"/>
      <c r="M46" s="229"/>
      <c r="N46" s="229"/>
      <c r="O46" s="229"/>
      <c r="P46" s="229"/>
      <c r="Q46" s="150"/>
      <c r="R46" s="130"/>
    </row>
    <row r="47" spans="1:18" ht="18.75" thickBot="1" x14ac:dyDescent="0.25">
      <c r="A47" s="147"/>
      <c r="B47" s="242"/>
      <c r="C47" s="163"/>
      <c r="D47" s="165"/>
      <c r="E47" s="239"/>
      <c r="F47" s="163" t="s">
        <v>77</v>
      </c>
      <c r="G47" s="119">
        <v>0</v>
      </c>
      <c r="H47" s="321"/>
      <c r="I47" s="220"/>
      <c r="J47" s="220"/>
      <c r="K47" s="220"/>
      <c r="L47" s="220"/>
      <c r="M47" s="220"/>
      <c r="N47" s="220"/>
      <c r="O47" s="220"/>
      <c r="P47" s="220"/>
      <c r="Q47" s="133"/>
      <c r="R47" s="130"/>
    </row>
    <row r="48" spans="1:18" ht="140.25" customHeight="1" x14ac:dyDescent="0.2">
      <c r="A48" s="138"/>
      <c r="B48" s="252">
        <v>11</v>
      </c>
      <c r="C48" s="243">
        <v>274896</v>
      </c>
      <c r="D48" s="246">
        <v>41597</v>
      </c>
      <c r="E48" s="243" t="s">
        <v>13</v>
      </c>
      <c r="F48" s="162" t="s">
        <v>95</v>
      </c>
      <c r="G48" s="118">
        <v>0</v>
      </c>
      <c r="H48" s="188" t="s">
        <v>383</v>
      </c>
      <c r="I48" s="189" t="s">
        <v>384</v>
      </c>
      <c r="J48" s="219" t="s">
        <v>385</v>
      </c>
      <c r="K48" s="219" t="s">
        <v>386</v>
      </c>
      <c r="L48" s="118">
        <v>60000</v>
      </c>
      <c r="M48" s="219">
        <v>60</v>
      </c>
      <c r="N48" s="219" t="s">
        <v>387</v>
      </c>
      <c r="O48" s="219"/>
      <c r="P48" s="219"/>
      <c r="Q48" s="131"/>
    </row>
    <row r="49" spans="1:18" ht="77.25" customHeight="1" x14ac:dyDescent="0.2">
      <c r="A49" s="138"/>
      <c r="B49" s="271"/>
      <c r="C49" s="244"/>
      <c r="D49" s="247"/>
      <c r="E49" s="244"/>
      <c r="F49" s="144" t="s">
        <v>72</v>
      </c>
      <c r="G49" s="152">
        <v>0</v>
      </c>
      <c r="H49" s="122" t="s">
        <v>490</v>
      </c>
      <c r="I49" s="311" t="s">
        <v>488</v>
      </c>
      <c r="J49" s="221" t="s">
        <v>314</v>
      </c>
      <c r="K49" s="221" t="s">
        <v>315</v>
      </c>
      <c r="L49" s="120" t="s">
        <v>316</v>
      </c>
      <c r="M49" s="221" t="s">
        <v>317</v>
      </c>
      <c r="N49" s="221" t="s">
        <v>318</v>
      </c>
      <c r="O49" s="120">
        <v>37286.9</v>
      </c>
      <c r="P49" s="221"/>
      <c r="Q49" s="132" t="s">
        <v>416</v>
      </c>
    </row>
    <row r="50" spans="1:18" ht="100.5" customHeight="1" thickBot="1" x14ac:dyDescent="0.25">
      <c r="A50" s="138"/>
      <c r="B50" s="253"/>
      <c r="C50" s="245"/>
      <c r="D50" s="248"/>
      <c r="E50" s="245"/>
      <c r="F50" s="163" t="s">
        <v>77</v>
      </c>
      <c r="G50" s="171">
        <v>0</v>
      </c>
      <c r="H50" s="314" t="s">
        <v>538</v>
      </c>
      <c r="I50" s="315" t="s">
        <v>377</v>
      </c>
      <c r="J50" s="220"/>
      <c r="K50" s="220"/>
      <c r="L50" s="119"/>
      <c r="M50" s="220"/>
      <c r="N50" s="220"/>
      <c r="O50" s="220"/>
      <c r="P50" s="220"/>
      <c r="Q50" s="133"/>
    </row>
    <row r="51" spans="1:18" ht="60" x14ac:dyDescent="0.2">
      <c r="A51" s="138"/>
      <c r="B51" s="252">
        <v>12</v>
      </c>
      <c r="C51" s="162" t="s">
        <v>61</v>
      </c>
      <c r="D51" s="162" t="s">
        <v>61</v>
      </c>
      <c r="E51" s="243" t="s">
        <v>0</v>
      </c>
      <c r="F51" s="162" t="s">
        <v>72</v>
      </c>
      <c r="G51" s="118">
        <v>0</v>
      </c>
      <c r="H51" s="188" t="s">
        <v>491</v>
      </c>
      <c r="I51" s="331" t="s">
        <v>489</v>
      </c>
      <c r="J51" s="219" t="s">
        <v>304</v>
      </c>
      <c r="K51" s="219" t="s">
        <v>305</v>
      </c>
      <c r="L51" s="118">
        <v>50992898.149999999</v>
      </c>
      <c r="M51" s="219" t="s">
        <v>306</v>
      </c>
      <c r="N51" s="223">
        <v>41809</v>
      </c>
      <c r="O51" s="118">
        <v>4145633.99</v>
      </c>
      <c r="P51" s="226" t="s">
        <v>325</v>
      </c>
      <c r="Q51" s="190" t="s">
        <v>307</v>
      </c>
      <c r="R51" s="130"/>
    </row>
    <row r="52" spans="1:18" ht="120" customHeight="1" thickBot="1" x14ac:dyDescent="0.25">
      <c r="A52" s="138"/>
      <c r="B52" s="253"/>
      <c r="C52" s="163"/>
      <c r="D52" s="163"/>
      <c r="E52" s="245"/>
      <c r="F52" s="163" t="s">
        <v>77</v>
      </c>
      <c r="G52" s="171">
        <v>76970</v>
      </c>
      <c r="H52" s="321" t="s">
        <v>539</v>
      </c>
      <c r="I52" s="321" t="s">
        <v>379</v>
      </c>
      <c r="J52" s="142"/>
      <c r="K52" s="220"/>
      <c r="L52" s="119"/>
      <c r="M52" s="220"/>
      <c r="N52" s="225"/>
      <c r="O52" s="119"/>
      <c r="P52" s="227"/>
      <c r="Q52" s="191"/>
      <c r="R52" s="130"/>
    </row>
    <row r="53" spans="1:18" ht="30.75" thickBot="1" x14ac:dyDescent="0.25">
      <c r="A53" s="139"/>
      <c r="B53" s="240">
        <v>13</v>
      </c>
      <c r="C53" s="162">
        <v>274698</v>
      </c>
      <c r="D53" s="164">
        <v>41745</v>
      </c>
      <c r="E53" s="249" t="s">
        <v>312</v>
      </c>
      <c r="F53" s="192" t="s">
        <v>95</v>
      </c>
      <c r="G53" s="118">
        <v>0</v>
      </c>
      <c r="H53" s="115" t="s">
        <v>388</v>
      </c>
      <c r="I53" s="219" t="s">
        <v>398</v>
      </c>
      <c r="J53" s="219" t="s">
        <v>397</v>
      </c>
      <c r="K53" s="219" t="s">
        <v>397</v>
      </c>
      <c r="L53" s="219"/>
      <c r="M53" s="219"/>
      <c r="N53" s="219"/>
      <c r="O53" s="219"/>
      <c r="P53" s="219"/>
      <c r="Q53" s="131"/>
      <c r="R53" s="130"/>
    </row>
    <row r="54" spans="1:18" ht="94.5" customHeight="1" x14ac:dyDescent="0.2">
      <c r="A54" s="146" t="s">
        <v>411</v>
      </c>
      <c r="B54" s="241"/>
      <c r="C54" s="144"/>
      <c r="D54" s="145"/>
      <c r="E54" s="250"/>
      <c r="F54" s="193" t="s">
        <v>72</v>
      </c>
      <c r="G54" s="120">
        <v>0</v>
      </c>
      <c r="H54" s="322" t="s">
        <v>311</v>
      </c>
      <c r="I54" s="221" t="s">
        <v>310</v>
      </c>
      <c r="J54" s="194" t="s">
        <v>308</v>
      </c>
      <c r="K54" s="194"/>
      <c r="L54" s="195">
        <v>235421.85</v>
      </c>
      <c r="M54" s="194" t="s">
        <v>309</v>
      </c>
      <c r="N54" s="196">
        <v>42928</v>
      </c>
      <c r="O54" s="194"/>
      <c r="P54" s="221"/>
      <c r="Q54" s="132" t="s">
        <v>339</v>
      </c>
      <c r="R54" s="130"/>
    </row>
    <row r="55" spans="1:18" ht="120" customHeight="1" thickBot="1" x14ac:dyDescent="0.25">
      <c r="A55" s="147"/>
      <c r="B55" s="242"/>
      <c r="C55" s="163"/>
      <c r="D55" s="165"/>
      <c r="E55" s="251"/>
      <c r="F55" s="187" t="s">
        <v>77</v>
      </c>
      <c r="G55" s="171">
        <v>194160</v>
      </c>
      <c r="H55" s="321" t="s">
        <v>540</v>
      </c>
      <c r="I55" s="321" t="s">
        <v>380</v>
      </c>
      <c r="J55" s="220" t="s">
        <v>410</v>
      </c>
      <c r="K55" s="220"/>
      <c r="L55" s="220"/>
      <c r="M55" s="220"/>
      <c r="N55" s="220"/>
      <c r="O55" s="220"/>
      <c r="P55" s="220"/>
      <c r="Q55" s="133"/>
      <c r="R55" s="130"/>
    </row>
    <row r="56" spans="1:18" ht="80.25" customHeight="1" x14ac:dyDescent="0.2">
      <c r="B56" s="252">
        <v>14</v>
      </c>
      <c r="C56" s="243"/>
      <c r="D56" s="246"/>
      <c r="E56" s="243" t="s">
        <v>381</v>
      </c>
      <c r="F56" s="162" t="s">
        <v>72</v>
      </c>
      <c r="G56" s="118">
        <v>0</v>
      </c>
      <c r="H56" s="188" t="s">
        <v>492</v>
      </c>
      <c r="I56" s="219" t="s">
        <v>402</v>
      </c>
      <c r="J56" s="219" t="s">
        <v>403</v>
      </c>
      <c r="K56" s="219" t="s">
        <v>404</v>
      </c>
      <c r="L56" s="219" t="s">
        <v>405</v>
      </c>
      <c r="M56" s="219" t="s">
        <v>406</v>
      </c>
      <c r="N56" s="219" t="s">
        <v>407</v>
      </c>
      <c r="O56" s="219" t="s">
        <v>61</v>
      </c>
      <c r="P56" s="219" t="s">
        <v>61</v>
      </c>
      <c r="Q56" s="131" t="s">
        <v>61</v>
      </c>
    </row>
    <row r="57" spans="1:18" ht="135.75" customHeight="1" thickBot="1" x14ac:dyDescent="0.25">
      <c r="B57" s="253"/>
      <c r="C57" s="245"/>
      <c r="D57" s="248"/>
      <c r="E57" s="245"/>
      <c r="F57" s="163" t="s">
        <v>77</v>
      </c>
      <c r="G57" s="171">
        <v>180000</v>
      </c>
      <c r="H57" s="314" t="s">
        <v>541</v>
      </c>
      <c r="I57" s="332" t="s">
        <v>382</v>
      </c>
      <c r="J57" s="220">
        <v>9048209.1899999995</v>
      </c>
      <c r="K57" s="220" t="s">
        <v>61</v>
      </c>
      <c r="L57" s="220" t="s">
        <v>61</v>
      </c>
      <c r="M57" s="220" t="s">
        <v>61</v>
      </c>
      <c r="N57" s="220" t="s">
        <v>61</v>
      </c>
      <c r="O57" s="220" t="s">
        <v>61</v>
      </c>
      <c r="P57" s="220" t="s">
        <v>61</v>
      </c>
      <c r="Q57" s="133" t="s">
        <v>61</v>
      </c>
    </row>
    <row r="58" spans="1:18" ht="112.5" customHeight="1" x14ac:dyDescent="0.2">
      <c r="A58" s="147"/>
      <c r="B58" s="240">
        <v>15</v>
      </c>
      <c r="C58" s="162">
        <v>180989</v>
      </c>
      <c r="D58" s="164">
        <v>41046</v>
      </c>
      <c r="E58" s="237" t="s">
        <v>7</v>
      </c>
      <c r="F58" s="162" t="s">
        <v>95</v>
      </c>
      <c r="G58" s="118">
        <v>0</v>
      </c>
      <c r="H58" s="325" t="s">
        <v>493</v>
      </c>
      <c r="I58" s="333" t="s">
        <v>494</v>
      </c>
      <c r="J58" s="219" t="s">
        <v>397</v>
      </c>
      <c r="K58" s="219"/>
      <c r="L58" s="219"/>
      <c r="M58" s="219"/>
      <c r="N58" s="219"/>
      <c r="O58" s="219"/>
      <c r="P58" s="219"/>
      <c r="Q58" s="131"/>
      <c r="R58" s="130"/>
    </row>
    <row r="59" spans="1:18" ht="30.75" thickBot="1" x14ac:dyDescent="0.25">
      <c r="A59" s="147"/>
      <c r="B59" s="241"/>
      <c r="C59" s="163"/>
      <c r="D59" s="165"/>
      <c r="E59" s="238"/>
      <c r="F59" s="144" t="s">
        <v>344</v>
      </c>
      <c r="G59" s="120">
        <v>0</v>
      </c>
      <c r="H59" s="122" t="s">
        <v>397</v>
      </c>
      <c r="I59" s="221"/>
      <c r="J59" s="221"/>
      <c r="K59" s="221" t="s">
        <v>391</v>
      </c>
      <c r="L59" s="221"/>
      <c r="M59" s="221"/>
      <c r="N59" s="221"/>
      <c r="O59" s="221"/>
      <c r="P59" s="221"/>
      <c r="Q59" s="132"/>
      <c r="R59" s="130"/>
    </row>
    <row r="60" spans="1:18" ht="18" x14ac:dyDescent="0.2">
      <c r="A60" s="147"/>
      <c r="B60" s="241"/>
      <c r="C60" s="166"/>
      <c r="D60" s="149"/>
      <c r="E60" s="238"/>
      <c r="F60" s="144" t="s">
        <v>72</v>
      </c>
      <c r="G60" s="120">
        <v>303578.42</v>
      </c>
      <c r="H60" s="122"/>
      <c r="I60" s="221"/>
      <c r="J60" s="221"/>
      <c r="K60" s="221"/>
      <c r="L60" s="221"/>
      <c r="M60" s="221"/>
      <c r="N60" s="221"/>
      <c r="O60" s="221"/>
      <c r="P60" s="221"/>
      <c r="Q60" s="132"/>
      <c r="R60" s="130"/>
    </row>
    <row r="61" spans="1:18" ht="18" x14ac:dyDescent="0.2">
      <c r="A61" s="147"/>
      <c r="B61" s="241"/>
      <c r="C61" s="166"/>
      <c r="D61" s="149"/>
      <c r="E61" s="238"/>
      <c r="F61" s="144" t="s">
        <v>426</v>
      </c>
      <c r="G61" s="120">
        <v>16865.47</v>
      </c>
      <c r="H61" s="122"/>
      <c r="I61" s="221"/>
      <c r="J61" s="221"/>
      <c r="K61" s="221"/>
      <c r="L61" s="221"/>
      <c r="M61" s="221"/>
      <c r="N61" s="221"/>
      <c r="O61" s="221"/>
      <c r="P61" s="221"/>
      <c r="Q61" s="132"/>
      <c r="R61" s="130"/>
    </row>
    <row r="62" spans="1:18" ht="18.75" thickBot="1" x14ac:dyDescent="0.25">
      <c r="A62" s="147"/>
      <c r="B62" s="242"/>
      <c r="C62" s="166"/>
      <c r="D62" s="149"/>
      <c r="E62" s="239"/>
      <c r="F62" s="166" t="s">
        <v>77</v>
      </c>
      <c r="G62" s="148">
        <v>0</v>
      </c>
      <c r="H62" s="330"/>
      <c r="I62" s="229"/>
      <c r="J62" s="229"/>
      <c r="K62" s="229"/>
      <c r="L62" s="229"/>
      <c r="M62" s="229"/>
      <c r="N62" s="229"/>
      <c r="O62" s="229"/>
      <c r="P62" s="229"/>
      <c r="Q62" s="150"/>
      <c r="R62" s="130"/>
    </row>
    <row r="63" spans="1:18" ht="105" x14ac:dyDescent="0.2">
      <c r="A63" s="147"/>
      <c r="B63" s="240">
        <v>16</v>
      </c>
      <c r="C63" s="162">
        <v>273121</v>
      </c>
      <c r="D63" s="164">
        <v>41883</v>
      </c>
      <c r="E63" s="237" t="s">
        <v>55</v>
      </c>
      <c r="F63" s="162" t="s">
        <v>95</v>
      </c>
      <c r="G63" s="118">
        <v>0</v>
      </c>
      <c r="H63" s="188" t="s">
        <v>500</v>
      </c>
      <c r="I63" s="115" t="s">
        <v>501</v>
      </c>
      <c r="J63" s="219" t="s">
        <v>397</v>
      </c>
      <c r="K63" s="219"/>
      <c r="L63" s="219"/>
      <c r="M63" s="219"/>
      <c r="N63" s="223"/>
      <c r="O63" s="219"/>
      <c r="P63" s="219"/>
      <c r="Q63" s="131"/>
      <c r="R63" s="130"/>
    </row>
    <row r="64" spans="1:18" ht="30" x14ac:dyDescent="0.2">
      <c r="A64" s="147"/>
      <c r="B64" s="241"/>
      <c r="C64" s="166"/>
      <c r="D64" s="149"/>
      <c r="E64" s="238"/>
      <c r="F64" s="144" t="s">
        <v>346</v>
      </c>
      <c r="G64" s="120">
        <v>0</v>
      </c>
      <c r="H64" s="122" t="s">
        <v>347</v>
      </c>
      <c r="I64" s="221"/>
      <c r="J64" s="221"/>
      <c r="K64" s="221" t="s">
        <v>397</v>
      </c>
      <c r="L64" s="221"/>
      <c r="M64" s="221"/>
      <c r="N64" s="224"/>
      <c r="O64" s="221"/>
      <c r="P64" s="221"/>
      <c r="Q64" s="132"/>
      <c r="R64" s="130"/>
    </row>
    <row r="65" spans="1:18" ht="18" x14ac:dyDescent="0.2">
      <c r="A65" s="147"/>
      <c r="B65" s="241"/>
      <c r="C65" s="166"/>
      <c r="D65" s="149"/>
      <c r="E65" s="238"/>
      <c r="F65" s="144" t="s">
        <v>72</v>
      </c>
      <c r="G65" s="120">
        <v>215740.4</v>
      </c>
      <c r="H65" s="122"/>
      <c r="I65" s="221"/>
      <c r="J65" s="221"/>
      <c r="K65" s="221"/>
      <c r="L65" s="221"/>
      <c r="M65" s="221"/>
      <c r="N65" s="224"/>
      <c r="O65" s="221"/>
      <c r="P65" s="221"/>
      <c r="Q65" s="132"/>
      <c r="R65" s="130"/>
    </row>
    <row r="66" spans="1:18" ht="18" x14ac:dyDescent="0.2">
      <c r="A66" s="147"/>
      <c r="B66" s="241"/>
      <c r="C66" s="166"/>
      <c r="D66" s="149"/>
      <c r="E66" s="238"/>
      <c r="F66" s="151" t="s">
        <v>426</v>
      </c>
      <c r="G66" s="152">
        <v>6580</v>
      </c>
      <c r="H66" s="334"/>
      <c r="I66" s="151"/>
      <c r="J66" s="151"/>
      <c r="K66" s="151"/>
      <c r="L66" s="151"/>
      <c r="M66" s="151"/>
      <c r="N66" s="153"/>
      <c r="O66" s="151"/>
      <c r="P66" s="151"/>
      <c r="Q66" s="154"/>
      <c r="R66" s="130"/>
    </row>
    <row r="67" spans="1:18" ht="18.75" thickBot="1" x14ac:dyDescent="0.25">
      <c r="A67" s="147"/>
      <c r="B67" s="242"/>
      <c r="C67" s="163"/>
      <c r="D67" s="165"/>
      <c r="E67" s="239"/>
      <c r="F67" s="163" t="s">
        <v>77</v>
      </c>
      <c r="G67" s="119">
        <v>0</v>
      </c>
      <c r="H67" s="315"/>
      <c r="I67" s="220"/>
      <c r="J67" s="220"/>
      <c r="K67" s="220"/>
      <c r="L67" s="220"/>
      <c r="M67" s="220"/>
      <c r="N67" s="225"/>
      <c r="O67" s="220"/>
      <c r="P67" s="220"/>
      <c r="Q67" s="133"/>
      <c r="R67" s="130"/>
    </row>
    <row r="68" spans="1:18" ht="105.75" customHeight="1" thickBot="1" x14ac:dyDescent="0.25">
      <c r="B68" s="240">
        <v>17</v>
      </c>
      <c r="C68" s="137">
        <v>180636</v>
      </c>
      <c r="D68" s="143">
        <v>40967</v>
      </c>
      <c r="E68" s="237" t="s">
        <v>371</v>
      </c>
      <c r="F68" s="162" t="s">
        <v>95</v>
      </c>
      <c r="G68" s="118">
        <v>0</v>
      </c>
      <c r="H68" s="115" t="s">
        <v>462</v>
      </c>
      <c r="I68" s="219" t="s">
        <v>451</v>
      </c>
      <c r="J68" s="219" t="s">
        <v>397</v>
      </c>
      <c r="K68" s="219"/>
      <c r="L68" s="219"/>
      <c r="M68" s="219"/>
      <c r="N68" s="219"/>
      <c r="O68" s="219"/>
      <c r="P68" s="219"/>
      <c r="Q68" s="131"/>
    </row>
    <row r="69" spans="1:18" ht="30.75" thickBot="1" x14ac:dyDescent="0.25">
      <c r="B69" s="241"/>
      <c r="C69" s="160"/>
      <c r="D69" s="155"/>
      <c r="E69" s="238"/>
      <c r="F69" s="144" t="s">
        <v>72</v>
      </c>
      <c r="G69" s="120">
        <v>261401.5</v>
      </c>
      <c r="H69" s="122" t="s">
        <v>397</v>
      </c>
      <c r="I69" s="221"/>
      <c r="J69" s="221"/>
      <c r="K69" s="221" t="s">
        <v>391</v>
      </c>
      <c r="L69" s="221"/>
      <c r="M69" s="221"/>
      <c r="N69" s="221"/>
      <c r="O69" s="221"/>
      <c r="P69" s="221"/>
      <c r="Q69" s="132"/>
    </row>
    <row r="70" spans="1:18" ht="15.75" thickBot="1" x14ac:dyDescent="0.25">
      <c r="B70" s="242"/>
      <c r="C70" s="160"/>
      <c r="D70" s="155"/>
      <c r="E70" s="239"/>
      <c r="F70" s="166" t="s">
        <v>426</v>
      </c>
      <c r="G70" s="148">
        <v>0</v>
      </c>
      <c r="H70" s="330"/>
      <c r="I70" s="229"/>
      <c r="J70" s="229"/>
      <c r="K70" s="229"/>
      <c r="L70" s="229"/>
      <c r="M70" s="229"/>
      <c r="N70" s="229"/>
      <c r="O70" s="229"/>
      <c r="P70" s="229"/>
      <c r="Q70" s="150"/>
    </row>
    <row r="71" spans="1:18" ht="144.75" customHeight="1" x14ac:dyDescent="0.2">
      <c r="B71" s="240">
        <v>18</v>
      </c>
      <c r="C71" s="243">
        <v>226585</v>
      </c>
      <c r="D71" s="246">
        <v>41372</v>
      </c>
      <c r="E71" s="237" t="s">
        <v>17</v>
      </c>
      <c r="F71" s="162" t="s">
        <v>95</v>
      </c>
      <c r="G71" s="118">
        <v>0</v>
      </c>
      <c r="H71" s="115" t="s">
        <v>456</v>
      </c>
      <c r="I71" s="115" t="s">
        <v>437</v>
      </c>
      <c r="J71" s="219" t="s">
        <v>397</v>
      </c>
      <c r="K71" s="219"/>
      <c r="L71" s="219"/>
      <c r="M71" s="219"/>
      <c r="N71" s="219"/>
      <c r="O71" s="219"/>
      <c r="P71" s="219"/>
      <c r="Q71" s="131"/>
    </row>
    <row r="72" spans="1:18" ht="30.75" thickBot="1" x14ac:dyDescent="0.25">
      <c r="B72" s="241"/>
      <c r="C72" s="245"/>
      <c r="D72" s="248"/>
      <c r="E72" s="238"/>
      <c r="F72" s="144" t="s">
        <v>344</v>
      </c>
      <c r="G72" s="120">
        <v>0</v>
      </c>
      <c r="H72" s="122" t="s">
        <v>347</v>
      </c>
      <c r="I72" s="221"/>
      <c r="J72" s="221"/>
      <c r="K72" s="221" t="s">
        <v>397</v>
      </c>
      <c r="L72" s="221"/>
      <c r="M72" s="221"/>
      <c r="N72" s="221"/>
      <c r="O72" s="221"/>
      <c r="P72" s="221"/>
      <c r="Q72" s="132"/>
    </row>
    <row r="73" spans="1:18" ht="15.75" thickBot="1" x14ac:dyDescent="0.25">
      <c r="B73" s="241"/>
      <c r="C73" s="161"/>
      <c r="D73" s="156"/>
      <c r="E73" s="238"/>
      <c r="F73" s="144" t="s">
        <v>72</v>
      </c>
      <c r="G73" s="120">
        <v>482507.74</v>
      </c>
      <c r="H73" s="122"/>
      <c r="I73" s="221"/>
      <c r="J73" s="221"/>
      <c r="K73" s="221"/>
      <c r="L73" s="221"/>
      <c r="M73" s="221"/>
      <c r="N73" s="221"/>
      <c r="O73" s="221"/>
      <c r="P73" s="221"/>
      <c r="Q73" s="132"/>
    </row>
    <row r="74" spans="1:18" ht="15.75" thickBot="1" x14ac:dyDescent="0.25">
      <c r="B74" s="241"/>
      <c r="C74" s="161"/>
      <c r="D74" s="156"/>
      <c r="E74" s="238"/>
      <c r="F74" s="144" t="s">
        <v>426</v>
      </c>
      <c r="G74" s="120">
        <v>16543.12</v>
      </c>
      <c r="H74" s="210"/>
      <c r="I74" s="144"/>
      <c r="J74" s="144"/>
      <c r="K74" s="144"/>
      <c r="L74" s="144"/>
      <c r="M74" s="144"/>
      <c r="N74" s="144"/>
      <c r="O74" s="144"/>
      <c r="P74" s="144"/>
      <c r="Q74" s="132"/>
    </row>
    <row r="75" spans="1:18" ht="15.75" thickBot="1" x14ac:dyDescent="0.25">
      <c r="B75" s="242"/>
      <c r="C75" s="161"/>
      <c r="D75" s="156"/>
      <c r="E75" s="239"/>
      <c r="F75" s="161" t="s">
        <v>77</v>
      </c>
      <c r="G75" s="157">
        <v>0</v>
      </c>
      <c r="H75" s="212"/>
      <c r="I75" s="161"/>
      <c r="J75" s="161"/>
      <c r="K75" s="161"/>
      <c r="L75" s="161"/>
      <c r="M75" s="161"/>
      <c r="N75" s="161"/>
      <c r="O75" s="161"/>
      <c r="P75" s="161"/>
      <c r="Q75" s="158"/>
    </row>
    <row r="76" spans="1:18" ht="119.25" customHeight="1" x14ac:dyDescent="0.2">
      <c r="B76" s="240">
        <v>19</v>
      </c>
      <c r="C76" s="243">
        <v>226585</v>
      </c>
      <c r="D76" s="246">
        <v>41372</v>
      </c>
      <c r="E76" s="237" t="s">
        <v>436</v>
      </c>
      <c r="F76" s="162" t="s">
        <v>95</v>
      </c>
      <c r="G76" s="118">
        <v>84341.6</v>
      </c>
      <c r="H76" s="211" t="s">
        <v>460</v>
      </c>
      <c r="I76" s="115" t="s">
        <v>452</v>
      </c>
      <c r="J76" s="162" t="s">
        <v>397</v>
      </c>
      <c r="K76" s="162"/>
      <c r="L76" s="162"/>
      <c r="M76" s="162"/>
      <c r="N76" s="162"/>
      <c r="O76" s="162"/>
      <c r="P76" s="162"/>
      <c r="Q76" s="131"/>
    </row>
    <row r="77" spans="1:18" ht="30.75" thickBot="1" x14ac:dyDescent="0.25">
      <c r="B77" s="241"/>
      <c r="C77" s="245"/>
      <c r="D77" s="248"/>
      <c r="E77" s="238"/>
      <c r="F77" s="144" t="s">
        <v>344</v>
      </c>
      <c r="G77" s="120"/>
      <c r="H77" s="210" t="s">
        <v>347</v>
      </c>
      <c r="I77" s="144"/>
      <c r="J77" s="144"/>
      <c r="K77" s="144" t="s">
        <v>397</v>
      </c>
      <c r="L77" s="144"/>
      <c r="M77" s="144"/>
      <c r="N77" s="144"/>
      <c r="O77" s="144"/>
      <c r="P77" s="144"/>
      <c r="Q77" s="132"/>
    </row>
    <row r="78" spans="1:18" ht="15.75" thickBot="1" x14ac:dyDescent="0.25">
      <c r="B78" s="241"/>
      <c r="C78" s="161"/>
      <c r="D78" s="156"/>
      <c r="E78" s="238"/>
      <c r="F78" s="144" t="s">
        <v>72</v>
      </c>
      <c r="G78" s="120"/>
      <c r="H78" s="210"/>
      <c r="I78" s="144"/>
      <c r="J78" s="144"/>
      <c r="K78" s="144"/>
      <c r="L78" s="144"/>
      <c r="M78" s="144"/>
      <c r="N78" s="144"/>
      <c r="O78" s="144"/>
      <c r="P78" s="144"/>
      <c r="Q78" s="132"/>
    </row>
    <row r="79" spans="1:18" ht="15.75" thickBot="1" x14ac:dyDescent="0.25">
      <c r="B79" s="241"/>
      <c r="C79" s="161"/>
      <c r="D79" s="156"/>
      <c r="E79" s="238"/>
      <c r="F79" s="144" t="s">
        <v>426</v>
      </c>
      <c r="G79" s="120"/>
      <c r="H79" s="210"/>
      <c r="I79" s="144"/>
      <c r="J79" s="144"/>
      <c r="K79" s="144"/>
      <c r="L79" s="144"/>
      <c r="M79" s="144"/>
      <c r="N79" s="144"/>
      <c r="O79" s="144"/>
      <c r="P79" s="144"/>
      <c r="Q79" s="132"/>
    </row>
    <row r="80" spans="1:18" ht="15.75" thickBot="1" x14ac:dyDescent="0.25">
      <c r="B80" s="242"/>
      <c r="C80" s="161"/>
      <c r="D80" s="156"/>
      <c r="E80" s="239"/>
      <c r="F80" s="161" t="s">
        <v>77</v>
      </c>
      <c r="G80" s="157"/>
      <c r="H80" s="212"/>
      <c r="I80" s="161"/>
      <c r="J80" s="161"/>
      <c r="K80" s="161"/>
      <c r="L80" s="161"/>
      <c r="M80" s="161"/>
      <c r="N80" s="161"/>
      <c r="O80" s="161"/>
      <c r="P80" s="161"/>
      <c r="Q80" s="158"/>
    </row>
    <row r="81" spans="1:18" ht="279.75" customHeight="1" x14ac:dyDescent="0.2">
      <c r="A81" s="147"/>
      <c r="B81" s="240">
        <v>20</v>
      </c>
      <c r="C81" s="162">
        <v>273254</v>
      </c>
      <c r="D81" s="164">
        <v>41883</v>
      </c>
      <c r="E81" s="237" t="s">
        <v>350</v>
      </c>
      <c r="F81" s="219" t="s">
        <v>95</v>
      </c>
      <c r="G81" s="118">
        <v>2907964.81</v>
      </c>
      <c r="H81" s="335" t="s">
        <v>503</v>
      </c>
      <c r="I81" s="115" t="s">
        <v>504</v>
      </c>
      <c r="J81" s="219" t="s">
        <v>324</v>
      </c>
      <c r="K81" s="219"/>
      <c r="L81" s="162" t="s">
        <v>351</v>
      </c>
      <c r="M81" s="162">
        <v>240</v>
      </c>
      <c r="N81" s="162" t="s">
        <v>428</v>
      </c>
      <c r="O81" s="162"/>
      <c r="P81" s="162"/>
      <c r="Q81" s="131"/>
      <c r="R81" s="130"/>
    </row>
    <row r="82" spans="1:18" ht="102" customHeight="1" thickBot="1" x14ac:dyDescent="0.25">
      <c r="A82" s="147"/>
      <c r="B82" s="242"/>
      <c r="C82" s="163"/>
      <c r="D82" s="165"/>
      <c r="E82" s="239"/>
      <c r="F82" s="220" t="s">
        <v>344</v>
      </c>
      <c r="G82" s="119">
        <v>0</v>
      </c>
      <c r="H82" s="336" t="s">
        <v>506</v>
      </c>
      <c r="I82" s="151" t="s">
        <v>505</v>
      </c>
      <c r="J82" s="220"/>
      <c r="K82" s="220" t="s">
        <v>352</v>
      </c>
      <c r="L82" s="142" t="s">
        <v>353</v>
      </c>
      <c r="M82" s="163">
        <v>270</v>
      </c>
      <c r="N82" s="165" t="s">
        <v>428</v>
      </c>
      <c r="O82" s="163"/>
      <c r="P82" s="163"/>
      <c r="Q82" s="133"/>
      <c r="R82" s="130"/>
    </row>
    <row r="83" spans="1:18" ht="179.25" customHeight="1" x14ac:dyDescent="0.2">
      <c r="A83" s="134"/>
      <c r="B83" s="252">
        <v>21</v>
      </c>
      <c r="C83" s="243">
        <v>305648</v>
      </c>
      <c r="D83" s="246">
        <v>43145</v>
      </c>
      <c r="E83" s="246" t="s">
        <v>359</v>
      </c>
      <c r="F83" s="331" t="s">
        <v>95</v>
      </c>
      <c r="G83" s="337">
        <v>607857</v>
      </c>
      <c r="H83" s="325" t="s">
        <v>507</v>
      </c>
      <c r="I83" s="219" t="s">
        <v>509</v>
      </c>
      <c r="J83" s="219" t="s">
        <v>324</v>
      </c>
      <c r="K83" s="219"/>
      <c r="L83" s="118">
        <v>2858650.3</v>
      </c>
      <c r="M83" s="162">
        <v>210</v>
      </c>
      <c r="N83" s="164">
        <v>43452</v>
      </c>
      <c r="O83" s="162"/>
      <c r="P83" s="162"/>
      <c r="Q83" s="131"/>
    </row>
    <row r="84" spans="1:18" ht="45.75" customHeight="1" thickBot="1" x14ac:dyDescent="0.25">
      <c r="A84" s="134"/>
      <c r="B84" s="253"/>
      <c r="C84" s="245"/>
      <c r="D84" s="248"/>
      <c r="E84" s="245"/>
      <c r="F84" s="220" t="s">
        <v>344</v>
      </c>
      <c r="G84" s="119">
        <v>0</v>
      </c>
      <c r="H84" s="338" t="s">
        <v>415</v>
      </c>
      <c r="I84" s="220" t="s">
        <v>470</v>
      </c>
      <c r="J84" s="220"/>
      <c r="K84" s="220" t="s">
        <v>397</v>
      </c>
      <c r="L84" s="163"/>
      <c r="M84" s="163"/>
      <c r="N84" s="163"/>
      <c r="O84" s="163"/>
      <c r="P84" s="163"/>
      <c r="Q84" s="133"/>
    </row>
    <row r="85" spans="1:18" ht="60" x14ac:dyDescent="0.2">
      <c r="B85" s="252">
        <v>22</v>
      </c>
      <c r="C85" s="243">
        <v>305648</v>
      </c>
      <c r="D85" s="246">
        <v>43145</v>
      </c>
      <c r="E85" s="246" t="s">
        <v>366</v>
      </c>
      <c r="F85" s="219" t="s">
        <v>95</v>
      </c>
      <c r="G85" s="118">
        <v>532185.18999999994</v>
      </c>
      <c r="H85" s="339" t="s">
        <v>512</v>
      </c>
      <c r="I85" s="219" t="s">
        <v>505</v>
      </c>
      <c r="J85" s="219" t="s">
        <v>367</v>
      </c>
      <c r="K85" s="219"/>
      <c r="L85" s="118">
        <v>1520529.12</v>
      </c>
      <c r="M85" s="162">
        <v>180</v>
      </c>
      <c r="N85" s="162" t="s">
        <v>432</v>
      </c>
      <c r="O85" s="162"/>
      <c r="P85" s="162"/>
      <c r="Q85" s="131"/>
    </row>
    <row r="86" spans="1:18" ht="45" x14ac:dyDescent="0.2">
      <c r="B86" s="241"/>
      <c r="C86" s="238"/>
      <c r="D86" s="255"/>
      <c r="E86" s="255"/>
      <c r="F86" s="221" t="s">
        <v>344</v>
      </c>
      <c r="G86" s="120">
        <v>122972.9</v>
      </c>
      <c r="H86" s="340" t="s">
        <v>508</v>
      </c>
      <c r="I86" s="221" t="s">
        <v>510</v>
      </c>
      <c r="J86" s="221"/>
      <c r="K86" s="221" t="s">
        <v>368</v>
      </c>
      <c r="L86" s="120">
        <v>351351.13</v>
      </c>
      <c r="M86" s="213">
        <v>220</v>
      </c>
      <c r="N86" s="213" t="s">
        <v>432</v>
      </c>
      <c r="O86" s="213"/>
      <c r="P86" s="213"/>
      <c r="Q86" s="132"/>
    </row>
    <row r="87" spans="1:18" ht="15" x14ac:dyDescent="0.2">
      <c r="B87" s="241"/>
      <c r="C87" s="238"/>
      <c r="D87" s="255"/>
      <c r="E87" s="255"/>
      <c r="F87" s="221" t="s">
        <v>511</v>
      </c>
      <c r="G87" s="120">
        <v>1456091</v>
      </c>
      <c r="H87" s="341"/>
      <c r="I87" s="221"/>
      <c r="J87" s="221"/>
      <c r="K87" s="221"/>
      <c r="L87" s="120"/>
      <c r="M87" s="213"/>
      <c r="N87" s="213"/>
      <c r="O87" s="215"/>
      <c r="P87" s="215"/>
      <c r="Q87" s="150"/>
    </row>
    <row r="88" spans="1:18" ht="15.75" thickBot="1" x14ac:dyDescent="0.25">
      <c r="B88" s="253"/>
      <c r="C88" s="245"/>
      <c r="D88" s="248"/>
      <c r="E88" s="245"/>
      <c r="F88" s="220"/>
      <c r="G88" s="119"/>
      <c r="H88" s="342"/>
      <c r="I88" s="220"/>
      <c r="J88" s="220"/>
      <c r="K88" s="220"/>
      <c r="L88" s="119"/>
      <c r="M88" s="163"/>
      <c r="N88" s="163"/>
      <c r="O88" s="163"/>
      <c r="P88" s="163"/>
      <c r="Q88" s="133"/>
    </row>
    <row r="89" spans="1:18" ht="105" x14ac:dyDescent="0.25">
      <c r="A89" s="135"/>
      <c r="B89" s="252">
        <v>23</v>
      </c>
      <c r="C89" s="243">
        <v>305648</v>
      </c>
      <c r="D89" s="246">
        <v>43145</v>
      </c>
      <c r="E89" s="246" t="s">
        <v>360</v>
      </c>
      <c r="F89" s="219" t="s">
        <v>95</v>
      </c>
      <c r="G89" s="118">
        <v>0</v>
      </c>
      <c r="H89" s="343" t="s">
        <v>513</v>
      </c>
      <c r="I89" s="189" t="s">
        <v>454</v>
      </c>
      <c r="J89" s="219" t="s">
        <v>361</v>
      </c>
      <c r="K89" s="219"/>
      <c r="L89" s="118">
        <v>566933.57999999996</v>
      </c>
      <c r="M89" s="162">
        <v>90</v>
      </c>
      <c r="N89" s="162" t="s">
        <v>430</v>
      </c>
      <c r="O89" s="162"/>
      <c r="P89" s="162"/>
      <c r="Q89" s="131"/>
    </row>
    <row r="90" spans="1:18" ht="76.5" customHeight="1" x14ac:dyDescent="0.25">
      <c r="A90" s="135"/>
      <c r="B90" s="241"/>
      <c r="C90" s="238"/>
      <c r="D90" s="255"/>
      <c r="E90" s="255"/>
      <c r="F90" s="221" t="s">
        <v>344</v>
      </c>
      <c r="G90" s="120">
        <v>0</v>
      </c>
      <c r="H90" s="341" t="s">
        <v>514</v>
      </c>
      <c r="I90" s="311" t="s">
        <v>510</v>
      </c>
      <c r="J90" s="221"/>
      <c r="K90" s="221" t="s">
        <v>362</v>
      </c>
      <c r="L90" s="120">
        <v>199435.11</v>
      </c>
      <c r="M90" s="213">
        <v>120</v>
      </c>
      <c r="N90" s="213" t="s">
        <v>430</v>
      </c>
      <c r="O90" s="213"/>
      <c r="P90" s="213"/>
      <c r="Q90" s="132"/>
    </row>
    <row r="91" spans="1:18" ht="15.75" thickBot="1" x14ac:dyDescent="0.25">
      <c r="A91" s="136"/>
      <c r="B91" s="253"/>
      <c r="C91" s="245"/>
      <c r="D91" s="248"/>
      <c r="E91" s="245"/>
      <c r="F91" s="228" t="s">
        <v>72</v>
      </c>
      <c r="G91" s="157">
        <v>2657026.4500000002</v>
      </c>
      <c r="H91" s="344"/>
      <c r="I91" s="345"/>
      <c r="J91" s="228"/>
      <c r="K91" s="228"/>
      <c r="L91" s="157"/>
      <c r="M91" s="214"/>
      <c r="N91" s="214"/>
      <c r="O91" s="214"/>
      <c r="P91" s="214"/>
      <c r="Q91" s="158"/>
    </row>
    <row r="92" spans="1:18" ht="141" customHeight="1" x14ac:dyDescent="0.2">
      <c r="B92" s="252">
        <v>24</v>
      </c>
      <c r="C92" s="243">
        <v>305648</v>
      </c>
      <c r="D92" s="246">
        <v>43145</v>
      </c>
      <c r="E92" s="246" t="s">
        <v>363</v>
      </c>
      <c r="F92" s="219" t="s">
        <v>95</v>
      </c>
      <c r="G92" s="118">
        <v>0</v>
      </c>
      <c r="H92" s="343" t="s">
        <v>515</v>
      </c>
      <c r="I92" s="219" t="s">
        <v>442</v>
      </c>
      <c r="J92" s="219" t="s">
        <v>364</v>
      </c>
      <c r="K92" s="219"/>
      <c r="L92" s="118">
        <v>745047.62</v>
      </c>
      <c r="M92" s="162">
        <v>90</v>
      </c>
      <c r="N92" s="162" t="s">
        <v>431</v>
      </c>
      <c r="O92" s="162"/>
      <c r="P92" s="162"/>
      <c r="Q92" s="131"/>
    </row>
    <row r="93" spans="1:18" ht="99.75" customHeight="1" x14ac:dyDescent="0.2">
      <c r="B93" s="241"/>
      <c r="C93" s="238"/>
      <c r="D93" s="255"/>
      <c r="E93" s="255"/>
      <c r="F93" s="221" t="s">
        <v>344</v>
      </c>
      <c r="G93" s="120">
        <v>0</v>
      </c>
      <c r="H93" s="340" t="s">
        <v>516</v>
      </c>
      <c r="I93" s="221" t="s">
        <v>398</v>
      </c>
      <c r="J93" s="221"/>
      <c r="K93" s="221" t="s">
        <v>365</v>
      </c>
      <c r="L93" s="120">
        <v>241908.26</v>
      </c>
      <c r="M93" s="213">
        <v>120</v>
      </c>
      <c r="N93" s="213" t="s">
        <v>431</v>
      </c>
      <c r="O93" s="215"/>
      <c r="P93" s="215"/>
      <c r="Q93" s="150"/>
    </row>
    <row r="94" spans="1:18" ht="19.5" customHeight="1" thickBot="1" x14ac:dyDescent="0.25">
      <c r="B94" s="253"/>
      <c r="C94" s="245"/>
      <c r="D94" s="248"/>
      <c r="E94" s="245"/>
      <c r="F94" s="228" t="s">
        <v>72</v>
      </c>
      <c r="G94" s="157">
        <v>193678.44</v>
      </c>
      <c r="H94" s="344"/>
      <c r="I94" s="228"/>
      <c r="J94" s="228"/>
      <c r="K94" s="228"/>
      <c r="L94" s="157"/>
      <c r="M94" s="214"/>
      <c r="N94" s="214"/>
      <c r="O94" s="163"/>
      <c r="P94" s="163"/>
      <c r="Q94" s="133"/>
    </row>
    <row r="95" spans="1:18" ht="90" x14ac:dyDescent="0.2">
      <c r="B95" s="252">
        <v>25</v>
      </c>
      <c r="C95" s="243">
        <v>305648</v>
      </c>
      <c r="D95" s="246">
        <v>43145</v>
      </c>
      <c r="E95" s="246" t="s">
        <v>369</v>
      </c>
      <c r="F95" s="219" t="s">
        <v>95</v>
      </c>
      <c r="G95" s="118">
        <v>2790881.43</v>
      </c>
      <c r="H95" s="325" t="s">
        <v>517</v>
      </c>
      <c r="I95" s="219" t="s">
        <v>519</v>
      </c>
      <c r="J95" s="219" t="s">
        <v>373</v>
      </c>
      <c r="K95" s="219"/>
      <c r="L95" s="118">
        <v>4041175.5</v>
      </c>
      <c r="M95" s="162">
        <v>210</v>
      </c>
      <c r="N95" s="164">
        <v>43851</v>
      </c>
      <c r="O95" s="162"/>
      <c r="P95" s="162"/>
      <c r="Q95" s="131"/>
    </row>
    <row r="96" spans="1:18" ht="90.75" thickBot="1" x14ac:dyDescent="0.25">
      <c r="B96" s="253"/>
      <c r="C96" s="245"/>
      <c r="D96" s="248"/>
      <c r="E96" s="245"/>
      <c r="F96" s="220" t="s">
        <v>344</v>
      </c>
      <c r="G96" s="119">
        <v>401793.63</v>
      </c>
      <c r="H96" s="338" t="s">
        <v>518</v>
      </c>
      <c r="I96" s="220" t="s">
        <v>520</v>
      </c>
      <c r="J96" s="220"/>
      <c r="K96" s="220" t="s">
        <v>461</v>
      </c>
      <c r="L96" s="119">
        <v>535724.84</v>
      </c>
      <c r="M96" s="163">
        <v>250</v>
      </c>
      <c r="N96" s="165">
        <v>43851</v>
      </c>
      <c r="O96" s="163"/>
      <c r="P96" s="163"/>
      <c r="Q96" s="133"/>
    </row>
    <row r="97" spans="1:18" ht="141.75" customHeight="1" thickBot="1" x14ac:dyDescent="0.25">
      <c r="B97" s="240">
        <v>26</v>
      </c>
      <c r="C97" s="161"/>
      <c r="D97" s="156"/>
      <c r="E97" s="237" t="s">
        <v>434</v>
      </c>
      <c r="F97" s="219" t="s">
        <v>95</v>
      </c>
      <c r="G97" s="118">
        <v>634934.4</v>
      </c>
      <c r="H97" s="325" t="s">
        <v>521</v>
      </c>
      <c r="I97" s="219" t="s">
        <v>438</v>
      </c>
      <c r="J97" s="219"/>
      <c r="K97" s="219"/>
      <c r="L97" s="118"/>
      <c r="M97" s="162"/>
      <c r="N97" s="164"/>
      <c r="O97" s="162"/>
      <c r="P97" s="162"/>
      <c r="Q97" s="131"/>
    </row>
    <row r="98" spans="1:18" ht="46.5" customHeight="1" thickBot="1" x14ac:dyDescent="0.25">
      <c r="B98" s="242"/>
      <c r="C98" s="161"/>
      <c r="D98" s="156"/>
      <c r="E98" s="239"/>
      <c r="F98" s="228" t="s">
        <v>344</v>
      </c>
      <c r="G98" s="157">
        <v>201864.95999999999</v>
      </c>
      <c r="H98" s="346" t="s">
        <v>457</v>
      </c>
      <c r="I98" s="228"/>
      <c r="J98" s="228"/>
      <c r="K98" s="228"/>
      <c r="L98" s="157"/>
      <c r="M98" s="161"/>
      <c r="N98" s="156"/>
      <c r="O98" s="161"/>
      <c r="P98" s="161"/>
      <c r="Q98" s="158"/>
    </row>
    <row r="99" spans="1:18" ht="98.25" customHeight="1" x14ac:dyDescent="0.2">
      <c r="A99" s="147"/>
      <c r="B99" s="240">
        <v>27</v>
      </c>
      <c r="C99" s="162">
        <v>220883</v>
      </c>
      <c r="D99" s="164">
        <v>43140</v>
      </c>
      <c r="E99" s="237" t="s">
        <v>358</v>
      </c>
      <c r="F99" s="219" t="s">
        <v>95</v>
      </c>
      <c r="G99" s="118">
        <v>2109397.5</v>
      </c>
      <c r="H99" s="333" t="s">
        <v>523</v>
      </c>
      <c r="I99" s="219" t="s">
        <v>441</v>
      </c>
      <c r="J99" s="219"/>
      <c r="K99" s="219"/>
      <c r="L99" s="162"/>
      <c r="M99" s="162"/>
      <c r="N99" s="162"/>
      <c r="O99" s="162"/>
      <c r="P99" s="162"/>
      <c r="Q99" s="131"/>
      <c r="R99" s="130"/>
    </row>
    <row r="100" spans="1:18" ht="130.5" customHeight="1" thickBot="1" x14ac:dyDescent="0.25">
      <c r="A100" s="147"/>
      <c r="B100" s="242"/>
      <c r="C100" s="163"/>
      <c r="D100" s="165"/>
      <c r="E100" s="239"/>
      <c r="F100" s="220" t="s">
        <v>344</v>
      </c>
      <c r="G100" s="119">
        <v>868440.6</v>
      </c>
      <c r="H100" s="347" t="s">
        <v>522</v>
      </c>
      <c r="I100" s="220" t="s">
        <v>458</v>
      </c>
      <c r="J100" s="220"/>
      <c r="K100" s="220"/>
      <c r="L100" s="163"/>
      <c r="M100" s="163"/>
      <c r="N100" s="163"/>
      <c r="O100" s="163"/>
      <c r="P100" s="163"/>
      <c r="Q100" s="133"/>
      <c r="R100" s="130"/>
    </row>
    <row r="101" spans="1:18" ht="114.75" customHeight="1" thickBot="1" x14ac:dyDescent="0.25">
      <c r="B101" s="240">
        <v>28</v>
      </c>
      <c r="C101" s="161"/>
      <c r="D101" s="156"/>
      <c r="E101" s="237" t="s">
        <v>433</v>
      </c>
      <c r="F101" s="219" t="s">
        <v>95</v>
      </c>
      <c r="G101" s="118">
        <v>1653568.41</v>
      </c>
      <c r="H101" s="333" t="s">
        <v>524</v>
      </c>
      <c r="I101" s="219" t="s">
        <v>505</v>
      </c>
      <c r="J101" s="219"/>
      <c r="K101" s="219"/>
      <c r="L101" s="118"/>
      <c r="M101" s="162"/>
      <c r="N101" s="164"/>
      <c r="O101" s="162"/>
      <c r="P101" s="162"/>
      <c r="Q101" s="131"/>
    </row>
    <row r="102" spans="1:18" ht="90.75" thickBot="1" x14ac:dyDescent="0.25">
      <c r="B102" s="242"/>
      <c r="C102" s="161"/>
      <c r="D102" s="156"/>
      <c r="E102" s="239"/>
      <c r="F102" s="228" t="s">
        <v>344</v>
      </c>
      <c r="G102" s="157">
        <v>600812.56999999995</v>
      </c>
      <c r="H102" s="348" t="s">
        <v>525</v>
      </c>
      <c r="I102" s="228" t="s">
        <v>526</v>
      </c>
      <c r="J102" s="228"/>
      <c r="K102" s="228"/>
      <c r="L102" s="157"/>
      <c r="M102" s="161"/>
      <c r="N102" s="156"/>
      <c r="O102" s="161"/>
      <c r="P102" s="161"/>
      <c r="Q102" s="158"/>
    </row>
    <row r="103" spans="1:18" ht="105.75" customHeight="1" thickBot="1" x14ac:dyDescent="0.25">
      <c r="B103" s="240">
        <v>29</v>
      </c>
      <c r="C103" s="161"/>
      <c r="D103" s="156"/>
      <c r="E103" s="237" t="s">
        <v>435</v>
      </c>
      <c r="F103" s="219" t="s">
        <v>95</v>
      </c>
      <c r="G103" s="118">
        <v>361483.56</v>
      </c>
      <c r="H103" s="325" t="s">
        <v>527</v>
      </c>
      <c r="I103" s="219" t="s">
        <v>438</v>
      </c>
      <c r="J103" s="219"/>
      <c r="K103" s="219"/>
      <c r="L103" s="118"/>
      <c r="M103" s="162"/>
      <c r="N103" s="164"/>
      <c r="O103" s="162"/>
      <c r="P103" s="162"/>
      <c r="Q103" s="131"/>
    </row>
    <row r="104" spans="1:18" ht="30.75" thickBot="1" x14ac:dyDescent="0.25">
      <c r="B104" s="242"/>
      <c r="C104" s="161"/>
      <c r="D104" s="156"/>
      <c r="E104" s="239"/>
      <c r="F104" s="228" t="s">
        <v>344</v>
      </c>
      <c r="G104" s="157">
        <v>113612.76</v>
      </c>
      <c r="H104" s="348" t="s">
        <v>459</v>
      </c>
      <c r="I104" s="228"/>
      <c r="J104" s="228"/>
      <c r="K104" s="228"/>
      <c r="L104" s="157"/>
      <c r="M104" s="161"/>
      <c r="N104" s="156"/>
      <c r="O104" s="161"/>
      <c r="P104" s="161"/>
      <c r="Q104" s="158"/>
    </row>
    <row r="105" spans="1:18" ht="90.75" thickBot="1" x14ac:dyDescent="0.25">
      <c r="B105" s="197">
        <v>30</v>
      </c>
      <c r="C105" s="137"/>
      <c r="D105" s="143"/>
      <c r="E105" s="137" t="s">
        <v>28</v>
      </c>
      <c r="F105" s="137" t="s">
        <v>77</v>
      </c>
      <c r="G105" s="198">
        <v>36230</v>
      </c>
      <c r="H105" s="201" t="s">
        <v>542</v>
      </c>
      <c r="I105" s="137" t="s">
        <v>528</v>
      </c>
      <c r="J105" s="137" t="s">
        <v>61</v>
      </c>
      <c r="K105" s="137" t="s">
        <v>61</v>
      </c>
      <c r="L105" s="137" t="s">
        <v>61</v>
      </c>
      <c r="M105" s="137" t="s">
        <v>61</v>
      </c>
      <c r="N105" s="137" t="s">
        <v>61</v>
      </c>
      <c r="O105" s="137" t="s">
        <v>61</v>
      </c>
      <c r="P105" s="137" t="s">
        <v>61</v>
      </c>
      <c r="Q105" s="200" t="s">
        <v>61</v>
      </c>
    </row>
    <row r="106" spans="1:18" ht="147" customHeight="1" thickBot="1" x14ac:dyDescent="0.25">
      <c r="B106" s="197">
        <v>31</v>
      </c>
      <c r="C106" s="137"/>
      <c r="D106" s="143"/>
      <c r="E106" s="137" t="s">
        <v>65</v>
      </c>
      <c r="F106" s="137" t="s">
        <v>77</v>
      </c>
      <c r="G106" s="198">
        <v>300010.27</v>
      </c>
      <c r="H106" s="199" t="s">
        <v>543</v>
      </c>
      <c r="I106" s="202" t="s">
        <v>529</v>
      </c>
      <c r="J106" s="137"/>
      <c r="K106" s="137" t="s">
        <v>61</v>
      </c>
      <c r="L106" s="137" t="s">
        <v>61</v>
      </c>
      <c r="M106" s="137" t="s">
        <v>61</v>
      </c>
      <c r="N106" s="137" t="s">
        <v>61</v>
      </c>
      <c r="O106" s="137" t="s">
        <v>61</v>
      </c>
      <c r="P106" s="137" t="s">
        <v>61</v>
      </c>
      <c r="Q106" s="200" t="s">
        <v>61</v>
      </c>
    </row>
    <row r="107" spans="1:18" ht="92.25" thickBot="1" x14ac:dyDescent="0.25">
      <c r="B107" s="197">
        <v>32</v>
      </c>
      <c r="C107" s="137"/>
      <c r="D107" s="143"/>
      <c r="E107" s="137" t="s">
        <v>375</v>
      </c>
      <c r="F107" s="137" t="s">
        <v>77</v>
      </c>
      <c r="G107" s="198">
        <v>388533</v>
      </c>
      <c r="H107" s="199" t="s">
        <v>544</v>
      </c>
      <c r="I107" s="203" t="s">
        <v>374</v>
      </c>
      <c r="J107" s="205"/>
      <c r="K107" s="137" t="s">
        <v>61</v>
      </c>
      <c r="L107" s="137" t="s">
        <v>61</v>
      </c>
      <c r="M107" s="137" t="s">
        <v>61</v>
      </c>
      <c r="N107" s="137" t="s">
        <v>61</v>
      </c>
      <c r="O107" s="137" t="s">
        <v>61</v>
      </c>
      <c r="P107" s="137" t="s">
        <v>61</v>
      </c>
      <c r="Q107" s="200" t="s">
        <v>61</v>
      </c>
    </row>
    <row r="108" spans="1:18" ht="108.75" customHeight="1" thickBot="1" x14ac:dyDescent="0.25">
      <c r="B108" s="197">
        <v>33</v>
      </c>
      <c r="C108" s="137"/>
      <c r="D108" s="143"/>
      <c r="E108" s="137" t="s">
        <v>376</v>
      </c>
      <c r="F108" s="137" t="s">
        <v>77</v>
      </c>
      <c r="G108" s="198">
        <v>626000</v>
      </c>
      <c r="H108" s="199" t="s">
        <v>545</v>
      </c>
      <c r="I108" s="204" t="s">
        <v>530</v>
      </c>
      <c r="J108" s="137" t="s">
        <v>61</v>
      </c>
      <c r="K108" s="137" t="s">
        <v>61</v>
      </c>
      <c r="L108" s="137" t="s">
        <v>61</v>
      </c>
      <c r="M108" s="137" t="s">
        <v>61</v>
      </c>
      <c r="N108" s="137" t="s">
        <v>61</v>
      </c>
      <c r="O108" s="137" t="s">
        <v>61</v>
      </c>
      <c r="P108" s="137" t="s">
        <v>61</v>
      </c>
      <c r="Q108" s="200" t="s">
        <v>61</v>
      </c>
    </row>
    <row r="110" spans="1:18" x14ac:dyDescent="0.2">
      <c r="B110" s="254" t="s">
        <v>419</v>
      </c>
      <c r="C110" s="254"/>
      <c r="D110" s="254"/>
      <c r="E110" s="254"/>
    </row>
  </sheetData>
  <autoFilter ref="A4:Q108">
    <filterColumn colId="9" showButton="0"/>
    <filterColumn colId="10" showButton="0"/>
    <filterColumn colId="11" showButton="0"/>
    <filterColumn colId="12" showButton="0"/>
  </autoFilter>
  <mergeCells count="95">
    <mergeCell ref="E30:E34"/>
    <mergeCell ref="B30:B34"/>
    <mergeCell ref="E58:E62"/>
    <mergeCell ref="B58:B62"/>
    <mergeCell ref="B3:G3"/>
    <mergeCell ref="B22:B25"/>
    <mergeCell ref="E22:E25"/>
    <mergeCell ref="E14:E17"/>
    <mergeCell ref="E18:E21"/>
    <mergeCell ref="E6:E9"/>
    <mergeCell ref="D10:D13"/>
    <mergeCell ref="D18:D21"/>
    <mergeCell ref="C18:C21"/>
    <mergeCell ref="B4:B5"/>
    <mergeCell ref="B6:B9"/>
    <mergeCell ref="B14:B17"/>
    <mergeCell ref="C14:C17"/>
    <mergeCell ref="D4:D5"/>
    <mergeCell ref="C4:C5"/>
    <mergeCell ref="D6:D9"/>
    <mergeCell ref="B39:B42"/>
    <mergeCell ref="J4:N4"/>
    <mergeCell ref="I4:I5"/>
    <mergeCell ref="G4:G5"/>
    <mergeCell ref="E4:E5"/>
    <mergeCell ref="H4:H5"/>
    <mergeCell ref="F4:F5"/>
    <mergeCell ref="B10:B13"/>
    <mergeCell ref="C10:C13"/>
    <mergeCell ref="C6:C9"/>
    <mergeCell ref="E10:E13"/>
    <mergeCell ref="D14:D17"/>
    <mergeCell ref="B18:B21"/>
    <mergeCell ref="E26:E29"/>
    <mergeCell ref="B26:B29"/>
    <mergeCell ref="E39:E42"/>
    <mergeCell ref="E89:E91"/>
    <mergeCell ref="E81:E82"/>
    <mergeCell ref="B35:B38"/>
    <mergeCell ref="E35:E38"/>
    <mergeCell ref="E63:E67"/>
    <mergeCell ref="B43:B47"/>
    <mergeCell ref="E43:E47"/>
    <mergeCell ref="B81:B82"/>
    <mergeCell ref="B76:B80"/>
    <mergeCell ref="C76:C77"/>
    <mergeCell ref="D76:D77"/>
    <mergeCell ref="E76:E80"/>
    <mergeCell ref="C71:C72"/>
    <mergeCell ref="D71:D72"/>
    <mergeCell ref="B71:B75"/>
    <mergeCell ref="E71:E75"/>
    <mergeCell ref="B83:B84"/>
    <mergeCell ref="C83:C84"/>
    <mergeCell ref="D83:D84"/>
    <mergeCell ref="E83:E84"/>
    <mergeCell ref="B99:B100"/>
    <mergeCell ref="B85:B88"/>
    <mergeCell ref="C85:C88"/>
    <mergeCell ref="D85:D88"/>
    <mergeCell ref="E85:E88"/>
    <mergeCell ref="B92:B94"/>
    <mergeCell ref="C92:C94"/>
    <mergeCell ref="D92:D94"/>
    <mergeCell ref="E92:E94"/>
    <mergeCell ref="B89:B91"/>
    <mergeCell ref="C89:C91"/>
    <mergeCell ref="D89:D91"/>
    <mergeCell ref="B110:E110"/>
    <mergeCell ref="B95:B96"/>
    <mergeCell ref="C95:C96"/>
    <mergeCell ref="D95:D96"/>
    <mergeCell ref="E95:E96"/>
    <mergeCell ref="E101:E102"/>
    <mergeCell ref="B101:B102"/>
    <mergeCell ref="B97:B98"/>
    <mergeCell ref="E97:E98"/>
    <mergeCell ref="B103:B104"/>
    <mergeCell ref="E103:E104"/>
    <mergeCell ref="E99:E100"/>
    <mergeCell ref="E68:E70"/>
    <mergeCell ref="B68:B70"/>
    <mergeCell ref="E48:E50"/>
    <mergeCell ref="C48:C50"/>
    <mergeCell ref="D48:D50"/>
    <mergeCell ref="E53:E55"/>
    <mergeCell ref="B53:B55"/>
    <mergeCell ref="B56:B57"/>
    <mergeCell ref="C56:C57"/>
    <mergeCell ref="D56:D57"/>
    <mergeCell ref="E56:E57"/>
    <mergeCell ref="E51:E52"/>
    <mergeCell ref="B51:B52"/>
    <mergeCell ref="B63:B67"/>
    <mergeCell ref="B48:B50"/>
  </mergeCells>
  <phoneticPr fontId="24" type="noConversion"/>
  <printOptions horizontalCentered="1"/>
  <pageMargins left="0.19685039370078741" right="0.19685039370078741" top="0.78740157480314965" bottom="0.39370078740157483" header="0.43307086614173229" footer="0"/>
  <pageSetup paperSize="9" scale="35" fitToHeight="4" orientation="landscape" horizontalDpi="4294967294" verticalDpi="4294967294" r:id="rId1"/>
  <headerFooter alignWithMargins="0"/>
  <rowBreaks count="16" manualBreakCount="16">
    <brk id="9" max="16" man="1"/>
    <brk id="13" max="16" man="1"/>
    <brk id="17" max="16" man="1"/>
    <brk id="21" max="16" man="1"/>
    <brk id="25" max="16" man="1"/>
    <brk id="29" max="16" man="1"/>
    <brk id="47" max="16" man="1"/>
    <brk id="50" max="16" man="1"/>
    <brk id="52" max="16" man="1"/>
    <brk id="55" max="16" man="1"/>
    <brk id="57" max="16" man="1"/>
    <brk id="62" max="16" man="1"/>
    <brk id="42" max="16" man="1"/>
    <brk id="79" max="16" man="1"/>
    <brk id="94" max="16" man="1"/>
    <brk id="104"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8"/>
  <sheetViews>
    <sheetView zoomScale="80" zoomScaleNormal="80" workbookViewId="0">
      <selection activeCell="F5" sqref="F5:F6"/>
    </sheetView>
  </sheetViews>
  <sheetFormatPr baseColWidth="10" defaultRowHeight="12.75" x14ac:dyDescent="0.2"/>
  <cols>
    <col min="1" max="1" width="2.7109375" customWidth="1"/>
    <col min="2" max="2" width="13.7109375" style="107" customWidth="1"/>
    <col min="3" max="3" width="4.5703125" style="108" customWidth="1"/>
    <col min="4" max="4" width="8.7109375" style="108" customWidth="1"/>
    <col min="5" max="5" width="11.28515625" style="108" customWidth="1"/>
    <col min="6" max="6" width="34.85546875" style="109" customWidth="1"/>
    <col min="7" max="7" width="16.7109375" style="109" customWidth="1"/>
    <col min="8" max="8" width="21.140625" style="109" customWidth="1"/>
    <col min="9" max="9" width="19.140625" style="110" customWidth="1"/>
    <col min="10" max="10" width="12.85546875" style="111" customWidth="1"/>
    <col min="11" max="11" width="16.42578125" style="112" customWidth="1"/>
    <col min="12" max="12" width="40.85546875" style="49" customWidth="1"/>
    <col min="13" max="13" width="16.42578125" customWidth="1"/>
    <col min="14" max="14" width="14.7109375" customWidth="1"/>
  </cols>
  <sheetData>
    <row r="2" spans="2:12" ht="15.6" customHeight="1" x14ac:dyDescent="0.2">
      <c r="B2" s="295"/>
      <c r="C2" s="295"/>
      <c r="D2" s="295"/>
      <c r="E2" s="295"/>
      <c r="F2" s="295"/>
      <c r="G2" s="295"/>
      <c r="H2" s="295"/>
      <c r="I2" s="295"/>
      <c r="J2" s="295"/>
      <c r="K2" s="295"/>
      <c r="L2" s="295"/>
    </row>
    <row r="3" spans="2:12" ht="21" customHeight="1" x14ac:dyDescent="0.2">
      <c r="B3" s="296" t="s">
        <v>282</v>
      </c>
      <c r="C3" s="296"/>
      <c r="D3" s="296"/>
      <c r="E3" s="296"/>
      <c r="F3" s="296"/>
      <c r="G3" s="296"/>
      <c r="H3" s="296"/>
      <c r="I3" s="296"/>
      <c r="J3" s="296"/>
      <c r="K3" s="296"/>
      <c r="L3" s="296"/>
    </row>
    <row r="5" spans="2:12" ht="45" customHeight="1" thickBot="1" x14ac:dyDescent="0.25">
      <c r="B5" s="64" t="s">
        <v>50</v>
      </c>
      <c r="C5" s="65" t="s">
        <v>23</v>
      </c>
      <c r="D5" s="65" t="s">
        <v>31</v>
      </c>
      <c r="E5" s="65" t="s">
        <v>32</v>
      </c>
      <c r="F5" s="65" t="s">
        <v>20</v>
      </c>
      <c r="G5" s="65" t="s">
        <v>94</v>
      </c>
      <c r="H5" s="65" t="s">
        <v>54</v>
      </c>
      <c r="I5" s="65" t="s">
        <v>93</v>
      </c>
      <c r="J5" s="66" t="s">
        <v>125</v>
      </c>
      <c r="K5" s="65" t="s">
        <v>25</v>
      </c>
      <c r="L5" s="65" t="s">
        <v>78</v>
      </c>
    </row>
    <row r="6" spans="2:12" ht="40.15" customHeight="1" x14ac:dyDescent="0.2">
      <c r="B6" s="297" t="s">
        <v>123</v>
      </c>
      <c r="C6" s="277">
        <v>1</v>
      </c>
      <c r="D6" s="280" t="s">
        <v>61</v>
      </c>
      <c r="E6" s="280" t="s">
        <v>61</v>
      </c>
      <c r="F6" s="283" t="s">
        <v>0</v>
      </c>
      <c r="G6" s="67" t="s">
        <v>72</v>
      </c>
      <c r="H6" s="68">
        <v>20062731.359999999</v>
      </c>
      <c r="I6" s="68">
        <v>20062731.359999999</v>
      </c>
      <c r="J6" s="69">
        <f>+H6-I6</f>
        <v>0</v>
      </c>
      <c r="K6" s="70" t="s">
        <v>52</v>
      </c>
      <c r="L6" s="71" t="s">
        <v>62</v>
      </c>
    </row>
    <row r="7" spans="2:12" ht="73.5" customHeight="1" thickBot="1" x14ac:dyDescent="0.25">
      <c r="B7" s="297"/>
      <c r="C7" s="279"/>
      <c r="D7" s="282"/>
      <c r="E7" s="282"/>
      <c r="F7" s="285"/>
      <c r="G7" s="73" t="s">
        <v>77</v>
      </c>
      <c r="H7" s="74">
        <v>37622611</v>
      </c>
      <c r="I7" s="74">
        <v>37622611</v>
      </c>
      <c r="J7" s="75">
        <f t="shared" ref="J7:J69" si="0">+H7-I7</f>
        <v>0</v>
      </c>
      <c r="K7" s="72" t="s">
        <v>96</v>
      </c>
      <c r="L7" s="76" t="s">
        <v>103</v>
      </c>
    </row>
    <row r="8" spans="2:12" ht="63" customHeight="1" thickBot="1" x14ac:dyDescent="0.25">
      <c r="B8" s="297"/>
      <c r="C8" s="77">
        <v>2</v>
      </c>
      <c r="D8" s="78" t="s">
        <v>61</v>
      </c>
      <c r="E8" s="78" t="s">
        <v>61</v>
      </c>
      <c r="F8" s="79" t="s">
        <v>1</v>
      </c>
      <c r="G8" s="79" t="s">
        <v>95</v>
      </c>
      <c r="H8" s="80">
        <v>986076</v>
      </c>
      <c r="I8" s="80">
        <v>500000</v>
      </c>
      <c r="J8" s="81">
        <f>+H8-I8</f>
        <v>486076</v>
      </c>
      <c r="K8" s="82" t="s">
        <v>97</v>
      </c>
      <c r="L8" s="83" t="s">
        <v>104</v>
      </c>
    </row>
    <row r="9" spans="2:12" ht="57.75" customHeight="1" x14ac:dyDescent="0.2">
      <c r="B9" s="297"/>
      <c r="C9" s="277">
        <v>3</v>
      </c>
      <c r="D9" s="280">
        <v>180989</v>
      </c>
      <c r="E9" s="280" t="s">
        <v>40</v>
      </c>
      <c r="F9" s="283" t="s">
        <v>7</v>
      </c>
      <c r="G9" s="67" t="s">
        <v>95</v>
      </c>
      <c r="H9" s="68">
        <v>55937.77</v>
      </c>
      <c r="I9" s="68">
        <v>55937.77</v>
      </c>
      <c r="J9" s="69">
        <f t="shared" si="0"/>
        <v>0</v>
      </c>
      <c r="K9" s="70" t="s">
        <v>97</v>
      </c>
      <c r="L9" s="71" t="s">
        <v>86</v>
      </c>
    </row>
    <row r="10" spans="2:12" ht="31.15" customHeight="1" x14ac:dyDescent="0.2">
      <c r="B10" s="297"/>
      <c r="C10" s="278"/>
      <c r="D10" s="281"/>
      <c r="E10" s="281"/>
      <c r="F10" s="284"/>
      <c r="G10" s="86" t="s">
        <v>72</v>
      </c>
      <c r="H10" s="87">
        <v>139983.38</v>
      </c>
      <c r="I10" s="87">
        <v>70834.960000000006</v>
      </c>
      <c r="J10" s="88">
        <f t="shared" si="0"/>
        <v>69148.42</v>
      </c>
      <c r="K10" s="89" t="s">
        <v>80</v>
      </c>
      <c r="L10" s="290" t="s">
        <v>105</v>
      </c>
    </row>
    <row r="11" spans="2:12" ht="31.9" customHeight="1" thickBot="1" x14ac:dyDescent="0.25">
      <c r="B11" s="297"/>
      <c r="C11" s="279"/>
      <c r="D11" s="282"/>
      <c r="E11" s="282"/>
      <c r="F11" s="285"/>
      <c r="G11" s="73" t="s">
        <v>77</v>
      </c>
      <c r="H11" s="74">
        <v>742641.03</v>
      </c>
      <c r="I11" s="74">
        <v>0</v>
      </c>
      <c r="J11" s="88">
        <f t="shared" si="0"/>
        <v>742641.03</v>
      </c>
      <c r="K11" s="72" t="s">
        <v>80</v>
      </c>
      <c r="L11" s="289"/>
    </row>
    <row r="12" spans="2:12" ht="37.9" customHeight="1" x14ac:dyDescent="0.2">
      <c r="B12" s="297"/>
      <c r="C12" s="277">
        <v>4</v>
      </c>
      <c r="D12" s="280">
        <v>181085</v>
      </c>
      <c r="E12" s="280" t="s">
        <v>40</v>
      </c>
      <c r="F12" s="283" t="s">
        <v>28</v>
      </c>
      <c r="G12" s="67" t="s">
        <v>95</v>
      </c>
      <c r="H12" s="68">
        <v>31400</v>
      </c>
      <c r="I12" s="68">
        <v>0</v>
      </c>
      <c r="J12" s="69">
        <f t="shared" si="0"/>
        <v>31400</v>
      </c>
      <c r="K12" s="70" t="s">
        <v>98</v>
      </c>
      <c r="L12" s="288" t="s">
        <v>106</v>
      </c>
    </row>
    <row r="13" spans="2:12" ht="62.25" customHeight="1" thickBot="1" x14ac:dyDescent="0.25">
      <c r="B13" s="297"/>
      <c r="C13" s="279">
        <v>3</v>
      </c>
      <c r="D13" s="282">
        <v>180989</v>
      </c>
      <c r="E13" s="282" t="s">
        <v>40</v>
      </c>
      <c r="F13" s="285"/>
      <c r="G13" s="73" t="s">
        <v>77</v>
      </c>
      <c r="H13" s="74">
        <v>5526271.46</v>
      </c>
      <c r="I13" s="74">
        <v>2210508.5840000003</v>
      </c>
      <c r="J13" s="75">
        <f t="shared" si="0"/>
        <v>3315762.8759999997</v>
      </c>
      <c r="K13" s="90" t="s">
        <v>97</v>
      </c>
      <c r="L13" s="289"/>
    </row>
    <row r="14" spans="2:12" ht="48" customHeight="1" x14ac:dyDescent="0.2">
      <c r="B14" s="297"/>
      <c r="C14" s="277">
        <v>5</v>
      </c>
      <c r="D14" s="280">
        <v>1809209</v>
      </c>
      <c r="E14" s="280" t="s">
        <v>40</v>
      </c>
      <c r="F14" s="283" t="s">
        <v>29</v>
      </c>
      <c r="G14" s="67" t="s">
        <v>95</v>
      </c>
      <c r="H14" s="68">
        <v>31400</v>
      </c>
      <c r="I14" s="68">
        <v>0</v>
      </c>
      <c r="J14" s="69">
        <f t="shared" si="0"/>
        <v>31400</v>
      </c>
      <c r="K14" s="70" t="s">
        <v>98</v>
      </c>
      <c r="L14" s="288" t="s">
        <v>106</v>
      </c>
    </row>
    <row r="15" spans="2:12" ht="63.75" customHeight="1" thickBot="1" x14ac:dyDescent="0.25">
      <c r="B15" s="297"/>
      <c r="C15" s="279">
        <v>4</v>
      </c>
      <c r="D15" s="282">
        <v>1809209</v>
      </c>
      <c r="E15" s="282" t="s">
        <v>40</v>
      </c>
      <c r="F15" s="285"/>
      <c r="G15" s="73" t="s">
        <v>77</v>
      </c>
      <c r="H15" s="74">
        <v>1204125.5</v>
      </c>
      <c r="I15" s="74">
        <v>481650.2</v>
      </c>
      <c r="J15" s="75">
        <f t="shared" si="0"/>
        <v>722475.3</v>
      </c>
      <c r="K15" s="90" t="s">
        <v>97</v>
      </c>
      <c r="L15" s="289"/>
    </row>
    <row r="16" spans="2:12" ht="41.25" customHeight="1" x14ac:dyDescent="0.2">
      <c r="B16" s="297"/>
      <c r="C16" s="277">
        <v>6</v>
      </c>
      <c r="D16" s="280">
        <v>181094</v>
      </c>
      <c r="E16" s="280" t="s">
        <v>40</v>
      </c>
      <c r="F16" s="283" t="s">
        <v>30</v>
      </c>
      <c r="G16" s="67" t="s">
        <v>95</v>
      </c>
      <c r="H16" s="68">
        <v>31700</v>
      </c>
      <c r="I16" s="68">
        <v>0</v>
      </c>
      <c r="J16" s="69">
        <f t="shared" si="0"/>
        <v>31700</v>
      </c>
      <c r="K16" s="70" t="s">
        <v>98</v>
      </c>
      <c r="L16" s="288" t="s">
        <v>106</v>
      </c>
    </row>
    <row r="17" spans="2:14" ht="60.75" customHeight="1" thickBot="1" x14ac:dyDescent="0.25">
      <c r="B17" s="297"/>
      <c r="C17" s="279">
        <v>5</v>
      </c>
      <c r="D17" s="282">
        <v>181094</v>
      </c>
      <c r="E17" s="282" t="s">
        <v>40</v>
      </c>
      <c r="F17" s="285" t="s">
        <v>4</v>
      </c>
      <c r="G17" s="73" t="s">
        <v>77</v>
      </c>
      <c r="H17" s="74">
        <v>1342750</v>
      </c>
      <c r="I17" s="74">
        <v>537100</v>
      </c>
      <c r="J17" s="75">
        <f t="shared" si="0"/>
        <v>805650</v>
      </c>
      <c r="K17" s="90" t="s">
        <v>97</v>
      </c>
      <c r="L17" s="289"/>
    </row>
    <row r="18" spans="2:14" ht="63.6" customHeight="1" thickBot="1" x14ac:dyDescent="0.25">
      <c r="B18" s="297"/>
      <c r="C18" s="77">
        <v>7</v>
      </c>
      <c r="D18" s="78">
        <v>217257</v>
      </c>
      <c r="E18" s="78" t="s">
        <v>42</v>
      </c>
      <c r="F18" s="79" t="s">
        <v>8</v>
      </c>
      <c r="G18" s="79" t="s">
        <v>95</v>
      </c>
      <c r="H18" s="80">
        <v>158272.82</v>
      </c>
      <c r="I18" s="80">
        <v>0</v>
      </c>
      <c r="J18" s="81">
        <f t="shared" si="0"/>
        <v>158272.82</v>
      </c>
      <c r="K18" s="82" t="s">
        <v>26</v>
      </c>
      <c r="L18" s="83" t="s">
        <v>274</v>
      </c>
    </row>
    <row r="19" spans="2:14" ht="63" customHeight="1" thickBot="1" x14ac:dyDescent="0.25">
      <c r="B19" s="297"/>
      <c r="C19" s="77">
        <v>8</v>
      </c>
      <c r="D19" s="78">
        <v>211309</v>
      </c>
      <c r="E19" s="78" t="s">
        <v>41</v>
      </c>
      <c r="F19" s="79" t="s">
        <v>9</v>
      </c>
      <c r="G19" s="79" t="s">
        <v>95</v>
      </c>
      <c r="H19" s="80">
        <v>224143.1</v>
      </c>
      <c r="I19" s="80">
        <v>165000</v>
      </c>
      <c r="J19" s="81">
        <f t="shared" si="0"/>
        <v>59143.100000000006</v>
      </c>
      <c r="K19" s="82" t="s">
        <v>99</v>
      </c>
      <c r="L19" s="83" t="s">
        <v>107</v>
      </c>
    </row>
    <row r="20" spans="2:14" ht="63.75" customHeight="1" thickBot="1" x14ac:dyDescent="0.25">
      <c r="B20" s="297"/>
      <c r="C20" s="77">
        <v>9</v>
      </c>
      <c r="D20" s="78">
        <v>237720</v>
      </c>
      <c r="E20" s="78" t="s">
        <v>48</v>
      </c>
      <c r="F20" s="79" t="s">
        <v>10</v>
      </c>
      <c r="G20" s="79" t="s">
        <v>95</v>
      </c>
      <c r="H20" s="80">
        <v>304043.78999999998</v>
      </c>
      <c r="I20" s="80">
        <v>245036.49</v>
      </c>
      <c r="J20" s="81">
        <f t="shared" si="0"/>
        <v>59007.299999999988</v>
      </c>
      <c r="K20" s="82" t="s">
        <v>97</v>
      </c>
      <c r="L20" s="83" t="s">
        <v>108</v>
      </c>
    </row>
    <row r="21" spans="2:14" ht="62.25" customHeight="1" thickBot="1" x14ac:dyDescent="0.25">
      <c r="B21" s="297"/>
      <c r="C21" s="77">
        <v>10</v>
      </c>
      <c r="D21" s="78">
        <v>238552</v>
      </c>
      <c r="E21" s="78" t="s">
        <v>45</v>
      </c>
      <c r="F21" s="79" t="s">
        <v>12</v>
      </c>
      <c r="G21" s="79" t="s">
        <v>95</v>
      </c>
      <c r="H21" s="80">
        <v>220017.26</v>
      </c>
      <c r="I21" s="80">
        <v>165000</v>
      </c>
      <c r="J21" s="81">
        <f t="shared" si="0"/>
        <v>55017.260000000009</v>
      </c>
      <c r="K21" s="82" t="s">
        <v>97</v>
      </c>
      <c r="L21" s="83" t="s">
        <v>109</v>
      </c>
    </row>
    <row r="22" spans="2:14" ht="47.25" customHeight="1" x14ac:dyDescent="0.2">
      <c r="B22" s="297"/>
      <c r="C22" s="277">
        <v>11</v>
      </c>
      <c r="D22" s="280">
        <v>269832</v>
      </c>
      <c r="E22" s="280" t="s">
        <v>49</v>
      </c>
      <c r="F22" s="283" t="s">
        <v>11</v>
      </c>
      <c r="G22" s="67" t="s">
        <v>72</v>
      </c>
      <c r="H22" s="68">
        <v>1330082.0900000001</v>
      </c>
      <c r="I22" s="286">
        <v>1510047.5</v>
      </c>
      <c r="J22" s="293">
        <f>+H22+H23-I22</f>
        <v>2161436.9400000004</v>
      </c>
      <c r="K22" s="291" t="s">
        <v>100</v>
      </c>
      <c r="L22" s="299" t="s">
        <v>278</v>
      </c>
      <c r="N22">
        <f>+H22*0.4</f>
        <v>532032.83600000001</v>
      </c>
    </row>
    <row r="23" spans="2:14" ht="45.6" customHeight="1" thickBot="1" x14ac:dyDescent="0.25">
      <c r="B23" s="297"/>
      <c r="C23" s="279"/>
      <c r="D23" s="282"/>
      <c r="E23" s="282"/>
      <c r="F23" s="285"/>
      <c r="G23" s="73" t="s">
        <v>77</v>
      </c>
      <c r="H23" s="74">
        <v>2341402.35</v>
      </c>
      <c r="I23" s="287"/>
      <c r="J23" s="294"/>
      <c r="K23" s="292"/>
      <c r="L23" s="300"/>
      <c r="N23" s="27">
        <f>+I22-N22</f>
        <v>978014.66399999999</v>
      </c>
    </row>
    <row r="24" spans="2:14" ht="30.6" customHeight="1" x14ac:dyDescent="0.2">
      <c r="B24" s="297"/>
      <c r="C24" s="277">
        <v>12</v>
      </c>
      <c r="D24" s="280">
        <v>274698</v>
      </c>
      <c r="E24" s="280" t="s">
        <v>83</v>
      </c>
      <c r="F24" s="283" t="s">
        <v>51</v>
      </c>
      <c r="G24" s="67" t="s">
        <v>95</v>
      </c>
      <c r="H24" s="68">
        <v>30962</v>
      </c>
      <c r="I24" s="68">
        <v>0</v>
      </c>
      <c r="J24" s="69">
        <f t="shared" si="0"/>
        <v>30962</v>
      </c>
      <c r="K24" s="70" t="s">
        <v>88</v>
      </c>
      <c r="L24" s="288" t="s">
        <v>275</v>
      </c>
    </row>
    <row r="25" spans="2:14" ht="42.6" customHeight="1" x14ac:dyDescent="0.2">
      <c r="B25" s="297"/>
      <c r="C25" s="278"/>
      <c r="D25" s="281"/>
      <c r="E25" s="281"/>
      <c r="F25" s="284"/>
      <c r="G25" s="86" t="s">
        <v>72</v>
      </c>
      <c r="H25" s="87">
        <v>911156.6</v>
      </c>
      <c r="I25" s="87">
        <v>1680000</v>
      </c>
      <c r="J25" s="91">
        <f t="shared" si="0"/>
        <v>-768843.4</v>
      </c>
      <c r="K25" s="89" t="s">
        <v>101</v>
      </c>
      <c r="L25" s="290"/>
    </row>
    <row r="26" spans="2:14" ht="36.6" customHeight="1" thickBot="1" x14ac:dyDescent="0.25">
      <c r="B26" s="297"/>
      <c r="C26" s="279"/>
      <c r="D26" s="282"/>
      <c r="E26" s="282"/>
      <c r="F26" s="285"/>
      <c r="G26" s="73" t="s">
        <v>77</v>
      </c>
      <c r="H26" s="74">
        <v>8375698</v>
      </c>
      <c r="I26" s="74">
        <v>5220000</v>
      </c>
      <c r="J26" s="75">
        <f t="shared" si="0"/>
        <v>3155698</v>
      </c>
      <c r="K26" s="72" t="s">
        <v>26</v>
      </c>
      <c r="L26" s="289"/>
    </row>
    <row r="27" spans="2:14" ht="71.25" customHeight="1" thickBot="1" x14ac:dyDescent="0.25">
      <c r="B27" s="297"/>
      <c r="C27" s="77">
        <v>13</v>
      </c>
      <c r="D27" s="78">
        <v>273121</v>
      </c>
      <c r="E27" s="78" t="s">
        <v>82</v>
      </c>
      <c r="F27" s="79" t="s">
        <v>55</v>
      </c>
      <c r="G27" s="79" t="s">
        <v>95</v>
      </c>
      <c r="H27" s="80">
        <v>64664</v>
      </c>
      <c r="I27" s="80">
        <v>64664</v>
      </c>
      <c r="J27" s="81">
        <f t="shared" si="0"/>
        <v>0</v>
      </c>
      <c r="K27" s="82" t="s">
        <v>101</v>
      </c>
      <c r="L27" s="83" t="s">
        <v>91</v>
      </c>
    </row>
    <row r="28" spans="2:14" ht="47.25" customHeight="1" x14ac:dyDescent="0.2">
      <c r="B28" s="297"/>
      <c r="C28" s="277">
        <v>14</v>
      </c>
      <c r="D28" s="280">
        <v>273254</v>
      </c>
      <c r="E28" s="280" t="s">
        <v>82</v>
      </c>
      <c r="F28" s="283" t="s">
        <v>56</v>
      </c>
      <c r="G28" s="67" t="s">
        <v>95</v>
      </c>
      <c r="H28" s="68">
        <v>84530</v>
      </c>
      <c r="I28" s="68">
        <v>84530</v>
      </c>
      <c r="J28" s="69">
        <f t="shared" si="0"/>
        <v>0</v>
      </c>
      <c r="K28" s="70" t="s">
        <v>101</v>
      </c>
      <c r="L28" s="71" t="s">
        <v>91</v>
      </c>
    </row>
    <row r="29" spans="2:14" ht="30" customHeight="1" x14ac:dyDescent="0.2">
      <c r="B29" s="297"/>
      <c r="C29" s="278"/>
      <c r="D29" s="281"/>
      <c r="E29" s="281"/>
      <c r="F29" s="284"/>
      <c r="G29" s="86" t="s">
        <v>72</v>
      </c>
      <c r="H29" s="87">
        <v>138122</v>
      </c>
      <c r="I29" s="87">
        <v>0</v>
      </c>
      <c r="J29" s="88">
        <f t="shared" si="0"/>
        <v>138122</v>
      </c>
      <c r="K29" s="89" t="s">
        <v>80</v>
      </c>
      <c r="L29" s="290" t="s">
        <v>271</v>
      </c>
    </row>
    <row r="30" spans="2:14" ht="27" customHeight="1" thickBot="1" x14ac:dyDescent="0.25">
      <c r="B30" s="297"/>
      <c r="C30" s="279"/>
      <c r="D30" s="282"/>
      <c r="E30" s="282"/>
      <c r="F30" s="285"/>
      <c r="G30" s="73" t="s">
        <v>77</v>
      </c>
      <c r="H30" s="74">
        <v>887354</v>
      </c>
      <c r="I30" s="74">
        <v>0</v>
      </c>
      <c r="J30" s="75">
        <f t="shared" si="0"/>
        <v>887354</v>
      </c>
      <c r="K30" s="72" t="s">
        <v>80</v>
      </c>
      <c r="L30" s="289"/>
    </row>
    <row r="31" spans="2:14" ht="51" customHeight="1" thickBot="1" x14ac:dyDescent="0.25">
      <c r="B31" s="297"/>
      <c r="C31" s="77">
        <v>15</v>
      </c>
      <c r="D31" s="78">
        <v>273262</v>
      </c>
      <c r="E31" s="78" t="s">
        <v>84</v>
      </c>
      <c r="F31" s="79" t="s">
        <v>65</v>
      </c>
      <c r="G31" s="79" t="s">
        <v>77</v>
      </c>
      <c r="H31" s="80">
        <v>9523547</v>
      </c>
      <c r="I31" s="80">
        <v>1904709.4</v>
      </c>
      <c r="J31" s="81">
        <f t="shared" si="0"/>
        <v>7618837.5999999996</v>
      </c>
      <c r="K31" s="78" t="s">
        <v>26</v>
      </c>
      <c r="L31" s="83" t="s">
        <v>273</v>
      </c>
    </row>
    <row r="32" spans="2:14" ht="30" customHeight="1" x14ac:dyDescent="0.2">
      <c r="B32" s="297"/>
      <c r="C32" s="277">
        <v>16</v>
      </c>
      <c r="D32" s="280">
        <v>292317</v>
      </c>
      <c r="E32" s="280" t="s">
        <v>85</v>
      </c>
      <c r="F32" s="283" t="s">
        <v>60</v>
      </c>
      <c r="G32" s="67" t="s">
        <v>95</v>
      </c>
      <c r="H32" s="68">
        <v>229564</v>
      </c>
      <c r="I32" s="286">
        <v>22000000</v>
      </c>
      <c r="J32" s="304">
        <f>+H32+H33+H34-I32</f>
        <v>-4000000</v>
      </c>
      <c r="K32" s="308" t="s">
        <v>26</v>
      </c>
      <c r="L32" s="288" t="s">
        <v>276</v>
      </c>
    </row>
    <row r="33" spans="2:12" ht="30.6" customHeight="1" x14ac:dyDescent="0.2">
      <c r="B33" s="297"/>
      <c r="C33" s="278"/>
      <c r="D33" s="281"/>
      <c r="E33" s="281"/>
      <c r="F33" s="284"/>
      <c r="G33" s="86" t="s">
        <v>72</v>
      </c>
      <c r="H33" s="87">
        <v>7059782</v>
      </c>
      <c r="I33" s="298"/>
      <c r="J33" s="305"/>
      <c r="K33" s="309"/>
      <c r="L33" s="290"/>
    </row>
    <row r="34" spans="2:12" ht="25.15" customHeight="1" thickBot="1" x14ac:dyDescent="0.25">
      <c r="B34" s="297"/>
      <c r="C34" s="279"/>
      <c r="D34" s="282"/>
      <c r="E34" s="282"/>
      <c r="F34" s="285"/>
      <c r="G34" s="73" t="s">
        <v>77</v>
      </c>
      <c r="H34" s="74">
        <v>10710654</v>
      </c>
      <c r="I34" s="287"/>
      <c r="J34" s="306"/>
      <c r="K34" s="310"/>
      <c r="L34" s="289"/>
    </row>
    <row r="35" spans="2:12" ht="66" customHeight="1" thickBot="1" x14ac:dyDescent="0.25">
      <c r="B35" s="297"/>
      <c r="C35" s="77">
        <v>17</v>
      </c>
      <c r="D35" s="78">
        <v>226479</v>
      </c>
      <c r="E35" s="78" t="s">
        <v>53</v>
      </c>
      <c r="F35" s="79" t="s">
        <v>5</v>
      </c>
      <c r="G35" s="79" t="s">
        <v>77</v>
      </c>
      <c r="H35" s="80">
        <v>4451945.5</v>
      </c>
      <c r="I35" s="80">
        <v>4451945.5</v>
      </c>
      <c r="J35" s="81">
        <f t="shared" si="0"/>
        <v>0</v>
      </c>
      <c r="K35" s="82" t="s">
        <v>97</v>
      </c>
      <c r="L35" s="92" t="s">
        <v>66</v>
      </c>
    </row>
    <row r="36" spans="2:12" ht="99" customHeight="1" thickBot="1" x14ac:dyDescent="0.25">
      <c r="B36" s="297"/>
      <c r="C36" s="77">
        <v>18</v>
      </c>
      <c r="D36" s="78">
        <v>273773</v>
      </c>
      <c r="E36" s="78" t="s">
        <v>45</v>
      </c>
      <c r="F36" s="79" t="s">
        <v>6</v>
      </c>
      <c r="G36" s="79" t="s">
        <v>77</v>
      </c>
      <c r="H36" s="80">
        <v>8365692</v>
      </c>
      <c r="I36" s="80">
        <v>0</v>
      </c>
      <c r="J36" s="81">
        <f t="shared" si="0"/>
        <v>8365692</v>
      </c>
      <c r="K36" s="82" t="s">
        <v>102</v>
      </c>
      <c r="L36" s="92" t="s">
        <v>279</v>
      </c>
    </row>
    <row r="37" spans="2:12" ht="34.9" customHeight="1" x14ac:dyDescent="0.2">
      <c r="B37" s="301" t="s">
        <v>124</v>
      </c>
      <c r="C37" s="277">
        <v>1</v>
      </c>
      <c r="D37" s="280"/>
      <c r="E37" s="280"/>
      <c r="F37" s="283" t="s">
        <v>3</v>
      </c>
      <c r="G37" s="67" t="s">
        <v>95</v>
      </c>
      <c r="H37" s="93">
        <v>16923.28</v>
      </c>
      <c r="I37" s="93">
        <v>0</v>
      </c>
      <c r="J37" s="69">
        <f t="shared" si="0"/>
        <v>16923.28</v>
      </c>
      <c r="K37" s="70" t="s">
        <v>79</v>
      </c>
      <c r="L37" s="288" t="s">
        <v>110</v>
      </c>
    </row>
    <row r="38" spans="2:12" ht="31.15" customHeight="1" thickBot="1" x14ac:dyDescent="0.25">
      <c r="B38" s="301"/>
      <c r="C38" s="279"/>
      <c r="D38" s="282"/>
      <c r="E38" s="282"/>
      <c r="F38" s="285"/>
      <c r="G38" s="73" t="s">
        <v>72</v>
      </c>
      <c r="H38" s="94">
        <v>293806.98</v>
      </c>
      <c r="I38" s="94">
        <v>493595.73</v>
      </c>
      <c r="J38" s="95">
        <f t="shared" si="0"/>
        <v>-199788.75</v>
      </c>
      <c r="K38" s="90" t="s">
        <v>52</v>
      </c>
      <c r="L38" s="289"/>
    </row>
    <row r="39" spans="2:12" ht="36.6" customHeight="1" x14ac:dyDescent="0.2">
      <c r="B39" s="301"/>
      <c r="C39" s="277">
        <v>2</v>
      </c>
      <c r="D39" s="280">
        <v>274896</v>
      </c>
      <c r="E39" s="280" t="s">
        <v>44</v>
      </c>
      <c r="F39" s="283" t="s">
        <v>13</v>
      </c>
      <c r="G39" s="67" t="s">
        <v>95</v>
      </c>
      <c r="H39" s="68">
        <v>33404.28</v>
      </c>
      <c r="I39" s="68">
        <v>60000</v>
      </c>
      <c r="J39" s="96">
        <f t="shared" si="0"/>
        <v>-26595.72</v>
      </c>
      <c r="K39" s="70" t="s">
        <v>52</v>
      </c>
      <c r="L39" s="71" t="s">
        <v>268</v>
      </c>
    </row>
    <row r="40" spans="2:12" ht="33" customHeight="1" x14ac:dyDescent="0.2">
      <c r="B40" s="301"/>
      <c r="C40" s="278"/>
      <c r="D40" s="281"/>
      <c r="E40" s="281"/>
      <c r="F40" s="284"/>
      <c r="G40" s="86" t="s">
        <v>72</v>
      </c>
      <c r="H40" s="87">
        <v>162899.29</v>
      </c>
      <c r="I40" s="87">
        <v>85735.06</v>
      </c>
      <c r="J40" s="88">
        <f t="shared" si="0"/>
        <v>77164.23000000001</v>
      </c>
      <c r="K40" s="89" t="s">
        <v>80</v>
      </c>
      <c r="L40" s="290" t="s">
        <v>105</v>
      </c>
    </row>
    <row r="41" spans="2:12" ht="30" customHeight="1" thickBot="1" x14ac:dyDescent="0.25">
      <c r="B41" s="301"/>
      <c r="C41" s="279"/>
      <c r="D41" s="282"/>
      <c r="E41" s="282"/>
      <c r="F41" s="285"/>
      <c r="G41" s="73" t="s">
        <v>77</v>
      </c>
      <c r="H41" s="74">
        <v>45122.55</v>
      </c>
      <c r="I41" s="74">
        <v>30081.7</v>
      </c>
      <c r="J41" s="75">
        <f t="shared" si="0"/>
        <v>15040.850000000002</v>
      </c>
      <c r="K41" s="72" t="s">
        <v>80</v>
      </c>
      <c r="L41" s="289"/>
    </row>
    <row r="42" spans="2:12" ht="46.15" customHeight="1" thickBot="1" x14ac:dyDescent="0.25">
      <c r="B42" s="301"/>
      <c r="C42" s="77">
        <v>3</v>
      </c>
      <c r="D42" s="78">
        <v>178250</v>
      </c>
      <c r="E42" s="78" t="s">
        <v>67</v>
      </c>
      <c r="F42" s="79" t="s">
        <v>57</v>
      </c>
      <c r="G42" s="79" t="s">
        <v>95</v>
      </c>
      <c r="H42" s="80">
        <v>30725.23</v>
      </c>
      <c r="I42" s="80">
        <v>0</v>
      </c>
      <c r="J42" s="81">
        <f t="shared" si="0"/>
        <v>30725.23</v>
      </c>
      <c r="K42" s="82" t="s">
        <v>52</v>
      </c>
      <c r="L42" s="83" t="s">
        <v>92</v>
      </c>
    </row>
    <row r="43" spans="2:12" ht="49.9" customHeight="1" x14ac:dyDescent="0.2">
      <c r="B43" s="301"/>
      <c r="C43" s="277">
        <v>4</v>
      </c>
      <c r="D43" s="280">
        <v>180675</v>
      </c>
      <c r="E43" s="280" t="s">
        <v>35</v>
      </c>
      <c r="F43" s="283" t="s">
        <v>14</v>
      </c>
      <c r="G43" s="67" t="s">
        <v>95</v>
      </c>
      <c r="H43" s="68">
        <v>0</v>
      </c>
      <c r="I43" s="68">
        <v>80000</v>
      </c>
      <c r="J43" s="96">
        <f t="shared" si="0"/>
        <v>-80000</v>
      </c>
      <c r="K43" s="70" t="s">
        <v>101</v>
      </c>
      <c r="L43" s="71" t="s">
        <v>111</v>
      </c>
    </row>
    <row r="44" spans="2:12" ht="30.6" customHeight="1" x14ac:dyDescent="0.2">
      <c r="B44" s="301"/>
      <c r="C44" s="278"/>
      <c r="D44" s="281"/>
      <c r="E44" s="281"/>
      <c r="F44" s="284"/>
      <c r="G44" s="86" t="s">
        <v>72</v>
      </c>
      <c r="H44" s="87">
        <v>752839</v>
      </c>
      <c r="I44" s="87">
        <v>150567.79999999999</v>
      </c>
      <c r="J44" s="88">
        <f t="shared" si="0"/>
        <v>602271.19999999995</v>
      </c>
      <c r="K44" s="89" t="s">
        <v>80</v>
      </c>
      <c r="L44" s="290" t="s">
        <v>105</v>
      </c>
    </row>
    <row r="45" spans="2:12" ht="27" customHeight="1" thickBot="1" x14ac:dyDescent="0.25">
      <c r="B45" s="301"/>
      <c r="C45" s="279"/>
      <c r="D45" s="282"/>
      <c r="E45" s="282"/>
      <c r="F45" s="285"/>
      <c r="G45" s="73" t="s">
        <v>77</v>
      </c>
      <c r="H45" s="74">
        <v>259931</v>
      </c>
      <c r="I45" s="74">
        <v>51986.2</v>
      </c>
      <c r="J45" s="75">
        <f t="shared" si="0"/>
        <v>207944.8</v>
      </c>
      <c r="K45" s="72" t="s">
        <v>80</v>
      </c>
      <c r="L45" s="289"/>
    </row>
    <row r="46" spans="2:12" ht="40.5" customHeight="1" x14ac:dyDescent="0.2">
      <c r="B46" s="301"/>
      <c r="C46" s="277">
        <v>5</v>
      </c>
      <c r="D46" s="280">
        <v>180636</v>
      </c>
      <c r="E46" s="280" t="s">
        <v>68</v>
      </c>
      <c r="F46" s="283" t="s">
        <v>59</v>
      </c>
      <c r="G46" s="67" t="s">
        <v>95</v>
      </c>
      <c r="H46" s="68">
        <v>0</v>
      </c>
      <c r="I46" s="68">
        <v>20000</v>
      </c>
      <c r="J46" s="96">
        <f t="shared" si="0"/>
        <v>-20000</v>
      </c>
      <c r="K46" s="70" t="s">
        <v>26</v>
      </c>
      <c r="L46" s="71" t="s">
        <v>112</v>
      </c>
    </row>
    <row r="47" spans="2:12" ht="29.45" customHeight="1" x14ac:dyDescent="0.2">
      <c r="B47" s="301"/>
      <c r="C47" s="278"/>
      <c r="D47" s="281"/>
      <c r="E47" s="281"/>
      <c r="F47" s="284"/>
      <c r="G47" s="86" t="s">
        <v>72</v>
      </c>
      <c r="H47" s="87">
        <v>565261.09</v>
      </c>
      <c r="I47" s="87">
        <v>113052.21799999999</v>
      </c>
      <c r="J47" s="88">
        <f t="shared" si="0"/>
        <v>452208.87199999997</v>
      </c>
      <c r="K47" s="89" t="s">
        <v>80</v>
      </c>
      <c r="L47" s="290" t="s">
        <v>105</v>
      </c>
    </row>
    <row r="48" spans="2:12" ht="33" customHeight="1" thickBot="1" x14ac:dyDescent="0.25">
      <c r="B48" s="301"/>
      <c r="C48" s="279"/>
      <c r="D48" s="282"/>
      <c r="E48" s="282"/>
      <c r="F48" s="285"/>
      <c r="G48" s="73" t="s">
        <v>77</v>
      </c>
      <c r="H48" s="74">
        <v>408170</v>
      </c>
      <c r="I48" s="74">
        <v>81634</v>
      </c>
      <c r="J48" s="75">
        <f t="shared" si="0"/>
        <v>326536</v>
      </c>
      <c r="K48" s="72" t="s">
        <v>80</v>
      </c>
      <c r="L48" s="289"/>
    </row>
    <row r="49" spans="2:12" ht="25.9" customHeight="1" x14ac:dyDescent="0.2">
      <c r="B49" s="301"/>
      <c r="C49" s="277">
        <v>6</v>
      </c>
      <c r="D49" s="280">
        <v>182387</v>
      </c>
      <c r="E49" s="280" t="s">
        <v>34</v>
      </c>
      <c r="F49" s="283" t="s">
        <v>24</v>
      </c>
      <c r="G49" s="67" t="s">
        <v>72</v>
      </c>
      <c r="H49" s="93">
        <v>609383.4</v>
      </c>
      <c r="I49" s="93">
        <v>304691.7</v>
      </c>
      <c r="J49" s="69">
        <f t="shared" si="0"/>
        <v>304691.7</v>
      </c>
      <c r="K49" s="70" t="s">
        <v>26</v>
      </c>
      <c r="L49" s="288" t="s">
        <v>269</v>
      </c>
    </row>
    <row r="50" spans="2:12" ht="24.6" customHeight="1" thickBot="1" x14ac:dyDescent="0.25">
      <c r="B50" s="301"/>
      <c r="C50" s="279"/>
      <c r="D50" s="282"/>
      <c r="E50" s="282"/>
      <c r="F50" s="285"/>
      <c r="G50" s="73" t="s">
        <v>77</v>
      </c>
      <c r="H50" s="94">
        <v>355505</v>
      </c>
      <c r="I50" s="74">
        <v>177152.5</v>
      </c>
      <c r="J50" s="75">
        <f t="shared" si="0"/>
        <v>178352.5</v>
      </c>
      <c r="K50" s="90" t="s">
        <v>26</v>
      </c>
      <c r="L50" s="289"/>
    </row>
    <row r="51" spans="2:12" ht="58.9" customHeight="1" x14ac:dyDescent="0.2">
      <c r="B51" s="301"/>
      <c r="C51" s="277">
        <v>7</v>
      </c>
      <c r="D51" s="280">
        <v>206674</v>
      </c>
      <c r="E51" s="280" t="s">
        <v>36</v>
      </c>
      <c r="F51" s="283" t="s">
        <v>33</v>
      </c>
      <c r="G51" s="67" t="s">
        <v>95</v>
      </c>
      <c r="H51" s="68">
        <v>0</v>
      </c>
      <c r="I51" s="68">
        <v>0</v>
      </c>
      <c r="J51" s="69">
        <f t="shared" si="0"/>
        <v>0</v>
      </c>
      <c r="K51" s="70" t="s">
        <v>52</v>
      </c>
      <c r="L51" s="71" t="s">
        <v>270</v>
      </c>
    </row>
    <row r="52" spans="2:12" ht="26.45" customHeight="1" x14ac:dyDescent="0.2">
      <c r="B52" s="301"/>
      <c r="C52" s="278"/>
      <c r="D52" s="281"/>
      <c r="E52" s="281"/>
      <c r="F52" s="284"/>
      <c r="G52" s="86" t="s">
        <v>72</v>
      </c>
      <c r="H52" s="87">
        <v>871085.88</v>
      </c>
      <c r="I52" s="87">
        <v>0</v>
      </c>
      <c r="J52" s="88">
        <f t="shared" si="0"/>
        <v>871085.88</v>
      </c>
      <c r="K52" s="89" t="s">
        <v>80</v>
      </c>
      <c r="L52" s="290" t="s">
        <v>271</v>
      </c>
    </row>
    <row r="53" spans="2:12" ht="27" customHeight="1" thickBot="1" x14ac:dyDescent="0.25">
      <c r="B53" s="301"/>
      <c r="C53" s="279"/>
      <c r="D53" s="282"/>
      <c r="E53" s="282"/>
      <c r="F53" s="285"/>
      <c r="G53" s="73" t="s">
        <v>77</v>
      </c>
      <c r="H53" s="74">
        <v>233817.3</v>
      </c>
      <c r="I53" s="74">
        <v>0</v>
      </c>
      <c r="J53" s="75">
        <f t="shared" si="0"/>
        <v>233817.3</v>
      </c>
      <c r="K53" s="72" t="s">
        <v>80</v>
      </c>
      <c r="L53" s="289"/>
    </row>
    <row r="54" spans="2:12" ht="35.450000000000003" customHeight="1" x14ac:dyDescent="0.2">
      <c r="B54" s="301"/>
      <c r="C54" s="277">
        <v>8</v>
      </c>
      <c r="D54" s="280">
        <v>214353</v>
      </c>
      <c r="E54" s="280" t="s">
        <v>39</v>
      </c>
      <c r="F54" s="283" t="s">
        <v>16</v>
      </c>
      <c r="G54" s="67" t="s">
        <v>95</v>
      </c>
      <c r="H54" s="68">
        <v>14712.3</v>
      </c>
      <c r="I54" s="68">
        <v>70000</v>
      </c>
      <c r="J54" s="96">
        <f t="shared" si="0"/>
        <v>-55287.7</v>
      </c>
      <c r="K54" s="70" t="s">
        <v>52</v>
      </c>
      <c r="L54" s="71" t="s">
        <v>87</v>
      </c>
    </row>
    <row r="55" spans="2:12" ht="31.15" customHeight="1" x14ac:dyDescent="0.2">
      <c r="B55" s="301"/>
      <c r="C55" s="278"/>
      <c r="D55" s="281"/>
      <c r="E55" s="281"/>
      <c r="F55" s="284"/>
      <c r="G55" s="86" t="s">
        <v>72</v>
      </c>
      <c r="H55" s="87">
        <v>450124</v>
      </c>
      <c r="I55" s="87">
        <v>0</v>
      </c>
      <c r="J55" s="88">
        <f t="shared" si="0"/>
        <v>450124</v>
      </c>
      <c r="K55" s="89" t="s">
        <v>80</v>
      </c>
      <c r="L55" s="290" t="s">
        <v>271</v>
      </c>
    </row>
    <row r="56" spans="2:12" ht="33.6" customHeight="1" thickBot="1" x14ac:dyDescent="0.25">
      <c r="B56" s="301"/>
      <c r="C56" s="279"/>
      <c r="D56" s="282"/>
      <c r="E56" s="282"/>
      <c r="F56" s="285"/>
      <c r="G56" s="73" t="s">
        <v>77</v>
      </c>
      <c r="H56" s="74">
        <v>176863.5</v>
      </c>
      <c r="I56" s="74">
        <v>0</v>
      </c>
      <c r="J56" s="88">
        <f t="shared" si="0"/>
        <v>176863.5</v>
      </c>
      <c r="K56" s="72" t="s">
        <v>80</v>
      </c>
      <c r="L56" s="289"/>
    </row>
    <row r="57" spans="2:12" ht="53.25" customHeight="1" x14ac:dyDescent="0.2">
      <c r="B57" s="301"/>
      <c r="C57" s="277">
        <v>9</v>
      </c>
      <c r="D57" s="280">
        <v>214671</v>
      </c>
      <c r="E57" s="280" t="s">
        <v>38</v>
      </c>
      <c r="F57" s="283" t="s">
        <v>15</v>
      </c>
      <c r="G57" s="67" t="s">
        <v>95</v>
      </c>
      <c r="H57" s="68">
        <v>0</v>
      </c>
      <c r="I57" s="68">
        <v>0</v>
      </c>
      <c r="J57" s="69">
        <f t="shared" si="0"/>
        <v>0</v>
      </c>
      <c r="K57" s="70" t="s">
        <v>52</v>
      </c>
      <c r="L57" s="71" t="s">
        <v>272</v>
      </c>
    </row>
    <row r="58" spans="2:12" ht="30.6" customHeight="1" x14ac:dyDescent="0.2">
      <c r="B58" s="301"/>
      <c r="C58" s="278"/>
      <c r="D58" s="281"/>
      <c r="E58" s="281"/>
      <c r="F58" s="284"/>
      <c r="G58" s="86" t="s">
        <v>72</v>
      </c>
      <c r="H58" s="87">
        <v>981340.33</v>
      </c>
      <c r="I58" s="87">
        <v>196268.06599999999</v>
      </c>
      <c r="J58" s="88">
        <f t="shared" si="0"/>
        <v>785072.26399999997</v>
      </c>
      <c r="K58" s="89" t="s">
        <v>80</v>
      </c>
      <c r="L58" s="290" t="s">
        <v>105</v>
      </c>
    </row>
    <row r="59" spans="2:12" ht="31.9" customHeight="1" thickBot="1" x14ac:dyDescent="0.25">
      <c r="B59" s="301"/>
      <c r="C59" s="279"/>
      <c r="D59" s="282"/>
      <c r="E59" s="282"/>
      <c r="F59" s="285"/>
      <c r="G59" s="73" t="s">
        <v>77</v>
      </c>
      <c r="H59" s="74">
        <v>47901.16</v>
      </c>
      <c r="I59" s="74">
        <v>9580.2320000000018</v>
      </c>
      <c r="J59" s="75">
        <f t="shared" si="0"/>
        <v>38320.928</v>
      </c>
      <c r="K59" s="72" t="s">
        <v>80</v>
      </c>
      <c r="L59" s="289"/>
    </row>
    <row r="60" spans="2:12" ht="45.6" customHeight="1" x14ac:dyDescent="0.2">
      <c r="B60" s="301"/>
      <c r="C60" s="277">
        <v>10</v>
      </c>
      <c r="D60" s="280">
        <v>216096</v>
      </c>
      <c r="E60" s="280" t="s">
        <v>37</v>
      </c>
      <c r="F60" s="283" t="s">
        <v>27</v>
      </c>
      <c r="G60" s="67" t="s">
        <v>95</v>
      </c>
      <c r="H60" s="68">
        <v>0</v>
      </c>
      <c r="I60" s="68">
        <v>65213.88</v>
      </c>
      <c r="J60" s="96">
        <f t="shared" si="0"/>
        <v>-65213.88</v>
      </c>
      <c r="K60" s="70" t="s">
        <v>79</v>
      </c>
      <c r="L60" s="71" t="s">
        <v>89</v>
      </c>
    </row>
    <row r="61" spans="2:12" ht="30.6" customHeight="1" x14ac:dyDescent="0.2">
      <c r="B61" s="301"/>
      <c r="C61" s="278"/>
      <c r="D61" s="281"/>
      <c r="E61" s="281"/>
      <c r="F61" s="284"/>
      <c r="G61" s="86" t="s">
        <v>72</v>
      </c>
      <c r="H61" s="87">
        <v>692781.71</v>
      </c>
      <c r="I61" s="87">
        <v>138556.342</v>
      </c>
      <c r="J61" s="88">
        <f t="shared" si="0"/>
        <v>554225.36800000002</v>
      </c>
      <c r="K61" s="89" t="s">
        <v>80</v>
      </c>
      <c r="L61" s="290" t="s">
        <v>113</v>
      </c>
    </row>
    <row r="62" spans="2:12" ht="31.15" customHeight="1" thickBot="1" x14ac:dyDescent="0.25">
      <c r="B62" s="301"/>
      <c r="C62" s="279"/>
      <c r="D62" s="282"/>
      <c r="E62" s="282"/>
      <c r="F62" s="285"/>
      <c r="G62" s="73" t="s">
        <v>77</v>
      </c>
      <c r="H62" s="74">
        <v>243577.8</v>
      </c>
      <c r="I62" s="74">
        <v>48715.56</v>
      </c>
      <c r="J62" s="75">
        <f t="shared" si="0"/>
        <v>194862.24</v>
      </c>
      <c r="K62" s="72" t="s">
        <v>80</v>
      </c>
      <c r="L62" s="289"/>
    </row>
    <row r="63" spans="2:12" ht="41.45" customHeight="1" x14ac:dyDescent="0.2">
      <c r="B63" s="301"/>
      <c r="C63" s="277">
        <v>11</v>
      </c>
      <c r="D63" s="280">
        <v>226585</v>
      </c>
      <c r="E63" s="280" t="s">
        <v>43</v>
      </c>
      <c r="F63" s="283" t="s">
        <v>17</v>
      </c>
      <c r="G63" s="67" t="s">
        <v>95</v>
      </c>
      <c r="H63" s="68">
        <v>19541.52</v>
      </c>
      <c r="I63" s="68">
        <v>70000</v>
      </c>
      <c r="J63" s="96">
        <f t="shared" si="0"/>
        <v>-50458.479999999996</v>
      </c>
      <c r="K63" s="70" t="s">
        <v>101</v>
      </c>
      <c r="L63" s="71" t="s">
        <v>114</v>
      </c>
    </row>
    <row r="64" spans="2:12" ht="28.15" customHeight="1" x14ac:dyDescent="0.2">
      <c r="B64" s="301"/>
      <c r="C64" s="278"/>
      <c r="D64" s="281"/>
      <c r="E64" s="281"/>
      <c r="F64" s="284"/>
      <c r="G64" s="86" t="s">
        <v>72</v>
      </c>
      <c r="H64" s="87">
        <v>745563.05</v>
      </c>
      <c r="I64" s="87">
        <v>0</v>
      </c>
      <c r="J64" s="88">
        <f t="shared" si="0"/>
        <v>745563.05</v>
      </c>
      <c r="K64" s="89" t="s">
        <v>80</v>
      </c>
      <c r="L64" s="290" t="s">
        <v>271</v>
      </c>
    </row>
    <row r="65" spans="2:12" ht="33.6" customHeight="1" thickBot="1" x14ac:dyDescent="0.25">
      <c r="B65" s="301"/>
      <c r="C65" s="279"/>
      <c r="D65" s="282"/>
      <c r="E65" s="282"/>
      <c r="F65" s="285"/>
      <c r="G65" s="73" t="s">
        <v>77</v>
      </c>
      <c r="H65" s="74">
        <v>21992.36</v>
      </c>
      <c r="I65" s="74">
        <v>0</v>
      </c>
      <c r="J65" s="75">
        <f t="shared" si="0"/>
        <v>21992.36</v>
      </c>
      <c r="K65" s="72" t="s">
        <v>80</v>
      </c>
      <c r="L65" s="289"/>
    </row>
    <row r="66" spans="2:12" ht="67.5" customHeight="1" thickBot="1" x14ac:dyDescent="0.25">
      <c r="B66" s="301"/>
      <c r="C66" s="77">
        <v>12</v>
      </c>
      <c r="D66" s="78">
        <v>254293</v>
      </c>
      <c r="E66" s="78" t="s">
        <v>46</v>
      </c>
      <c r="F66" s="79" t="s">
        <v>18</v>
      </c>
      <c r="G66" s="79" t="s">
        <v>72</v>
      </c>
      <c r="H66" s="80">
        <v>129090.8</v>
      </c>
      <c r="I66" s="80">
        <v>707724.19</v>
      </c>
      <c r="J66" s="97">
        <f t="shared" si="0"/>
        <v>-578633.3899999999</v>
      </c>
      <c r="K66" s="82" t="s">
        <v>97</v>
      </c>
      <c r="L66" s="98" t="s">
        <v>115</v>
      </c>
    </row>
    <row r="67" spans="2:12" ht="66.75" customHeight="1" thickBot="1" x14ac:dyDescent="0.25">
      <c r="B67" s="301"/>
      <c r="C67" s="77">
        <v>13</v>
      </c>
      <c r="D67" s="78">
        <v>275282</v>
      </c>
      <c r="E67" s="78" t="s">
        <v>45</v>
      </c>
      <c r="F67" s="79" t="s">
        <v>19</v>
      </c>
      <c r="G67" s="79" t="s">
        <v>72</v>
      </c>
      <c r="H67" s="80">
        <v>59641.49</v>
      </c>
      <c r="I67" s="80">
        <v>298207.44</v>
      </c>
      <c r="J67" s="97">
        <f t="shared" si="0"/>
        <v>-238565.95</v>
      </c>
      <c r="K67" s="82" t="s">
        <v>63</v>
      </c>
      <c r="L67" s="83" t="s">
        <v>116</v>
      </c>
    </row>
    <row r="68" spans="2:12" ht="86.45" customHeight="1" thickBot="1" x14ac:dyDescent="0.25">
      <c r="B68" s="301"/>
      <c r="C68" s="77">
        <v>14</v>
      </c>
      <c r="D68" s="78">
        <v>274551</v>
      </c>
      <c r="E68" s="78" t="s">
        <v>47</v>
      </c>
      <c r="F68" s="79" t="s">
        <v>2</v>
      </c>
      <c r="G68" s="79" t="s">
        <v>77</v>
      </c>
      <c r="H68" s="80">
        <v>222880</v>
      </c>
      <c r="I68" s="80">
        <v>219934</v>
      </c>
      <c r="J68" s="81">
        <f t="shared" si="0"/>
        <v>2946</v>
      </c>
      <c r="K68" s="78" t="s">
        <v>81</v>
      </c>
      <c r="L68" s="83" t="s">
        <v>117</v>
      </c>
    </row>
    <row r="69" spans="2:12" s="16" customFormat="1" ht="39.75" customHeight="1" x14ac:dyDescent="0.2">
      <c r="B69" s="302"/>
      <c r="C69" s="303"/>
      <c r="D69" s="303"/>
      <c r="E69" s="303"/>
      <c r="F69" s="307" t="s">
        <v>21</v>
      </c>
      <c r="G69" s="99" t="s">
        <v>95</v>
      </c>
      <c r="H69" s="100">
        <v>90000</v>
      </c>
      <c r="I69" s="100">
        <v>90000</v>
      </c>
      <c r="J69" s="101">
        <f t="shared" si="0"/>
        <v>0</v>
      </c>
      <c r="K69" s="102" t="s">
        <v>61</v>
      </c>
      <c r="L69" s="103" t="s">
        <v>120</v>
      </c>
    </row>
    <row r="70" spans="2:12" s="16" customFormat="1" ht="35.450000000000003" customHeight="1" x14ac:dyDescent="0.2">
      <c r="B70" s="302"/>
      <c r="C70" s="302"/>
      <c r="D70" s="302"/>
      <c r="E70" s="302"/>
      <c r="F70" s="284"/>
      <c r="G70" s="86" t="s">
        <v>72</v>
      </c>
      <c r="H70" s="87">
        <v>3482871.99</v>
      </c>
      <c r="I70" s="87">
        <v>3482871.99</v>
      </c>
      <c r="J70" s="88">
        <f>+H70-I70</f>
        <v>0</v>
      </c>
      <c r="K70" s="89" t="s">
        <v>61</v>
      </c>
      <c r="L70" s="104" t="s">
        <v>118</v>
      </c>
    </row>
    <row r="71" spans="2:12" ht="84" customHeight="1" x14ac:dyDescent="0.2">
      <c r="B71" s="302"/>
      <c r="C71" s="302"/>
      <c r="D71" s="302"/>
      <c r="E71" s="302"/>
      <c r="F71" s="284"/>
      <c r="G71" s="86" t="s">
        <v>77</v>
      </c>
      <c r="H71" s="87">
        <v>14309029.550000001</v>
      </c>
      <c r="I71" s="87">
        <v>15960588.26</v>
      </c>
      <c r="J71" s="91">
        <f>+H71-I71</f>
        <v>-1651558.709999999</v>
      </c>
      <c r="K71" s="84" t="s">
        <v>61</v>
      </c>
      <c r="L71" s="85" t="s">
        <v>119</v>
      </c>
    </row>
    <row r="72" spans="2:12" ht="46.15" customHeight="1" x14ac:dyDescent="0.2">
      <c r="B72" s="302"/>
      <c r="C72" s="302"/>
      <c r="D72" s="302"/>
      <c r="E72" s="302"/>
      <c r="F72" s="85" t="s">
        <v>121</v>
      </c>
      <c r="G72" s="86" t="s">
        <v>122</v>
      </c>
      <c r="H72" s="87">
        <v>8167479.4100000001</v>
      </c>
      <c r="I72" s="87">
        <f>+Formulacion!F53</f>
        <v>5499684.5600000005</v>
      </c>
      <c r="J72" s="88">
        <f>+H72-I72</f>
        <v>2667794.8499999996</v>
      </c>
      <c r="K72" s="84" t="s">
        <v>61</v>
      </c>
      <c r="L72" s="85" t="s">
        <v>61</v>
      </c>
    </row>
    <row r="73" spans="2:12" s="16" customFormat="1" ht="21.75" customHeight="1" x14ac:dyDescent="0.2">
      <c r="B73" s="302"/>
      <c r="C73" s="302"/>
      <c r="D73" s="302"/>
      <c r="E73" s="302"/>
      <c r="F73" s="61" t="s">
        <v>22</v>
      </c>
      <c r="G73" s="61"/>
      <c r="H73" s="105">
        <f>SUM(H6:H72)</f>
        <v>157683525.25999999</v>
      </c>
      <c r="I73" s="105">
        <f>SUM(I6:I72)</f>
        <v>127538148.192</v>
      </c>
      <c r="J73" s="106">
        <f>SUM(J6:J72)</f>
        <v>30145377.068000004</v>
      </c>
      <c r="K73" s="89"/>
      <c r="L73" s="104"/>
    </row>
    <row r="74" spans="2:12" x14ac:dyDescent="0.2">
      <c r="H74" s="110"/>
    </row>
    <row r="75" spans="2:12" ht="20.45" customHeight="1" x14ac:dyDescent="0.2">
      <c r="F75" s="113"/>
      <c r="H75" s="110"/>
      <c r="J75" s="50">
        <v>18472238.670000002</v>
      </c>
      <c r="L75" s="49" t="s">
        <v>277</v>
      </c>
    </row>
    <row r="76" spans="2:12" ht="35.450000000000003" customHeight="1" x14ac:dyDescent="0.2">
      <c r="F76" s="113"/>
      <c r="H76" s="110"/>
      <c r="J76" s="50">
        <v>1673138.4</v>
      </c>
      <c r="L76" s="49" t="s">
        <v>281</v>
      </c>
    </row>
    <row r="78" spans="2:12" ht="22.15" customHeight="1" x14ac:dyDescent="0.2">
      <c r="J78" s="114">
        <f>+J73-J75-J76</f>
        <v>9999999.9980000015</v>
      </c>
      <c r="L78" s="49" t="s">
        <v>280</v>
      </c>
    </row>
  </sheetData>
  <mergeCells count="106">
    <mergeCell ref="L58:L59"/>
    <mergeCell ref="L44:L45"/>
    <mergeCell ref="L29:L30"/>
    <mergeCell ref="L64:L65"/>
    <mergeCell ref="F69:F71"/>
    <mergeCell ref="L52:L53"/>
    <mergeCell ref="L55:L56"/>
    <mergeCell ref="L32:L34"/>
    <mergeCell ref="L37:L38"/>
    <mergeCell ref="L61:L62"/>
    <mergeCell ref="K32:K34"/>
    <mergeCell ref="F43:F45"/>
    <mergeCell ref="F46:F48"/>
    <mergeCell ref="L47:L48"/>
    <mergeCell ref="L49:L50"/>
    <mergeCell ref="L40:L41"/>
    <mergeCell ref="B37:B68"/>
    <mergeCell ref="B69:E73"/>
    <mergeCell ref="J32:J34"/>
    <mergeCell ref="C57:C59"/>
    <mergeCell ref="D57:D59"/>
    <mergeCell ref="E57:E59"/>
    <mergeCell ref="F60:F62"/>
    <mergeCell ref="C37:C38"/>
    <mergeCell ref="F57:F59"/>
    <mergeCell ref="E51:E53"/>
    <mergeCell ref="C63:C65"/>
    <mergeCell ref="D63:D65"/>
    <mergeCell ref="E63:E65"/>
    <mergeCell ref="F63:F65"/>
    <mergeCell ref="C60:C62"/>
    <mergeCell ref="D60:D62"/>
    <mergeCell ref="E60:E62"/>
    <mergeCell ref="C54:C56"/>
    <mergeCell ref="D54:D56"/>
    <mergeCell ref="E54:E56"/>
    <mergeCell ref="F54:F56"/>
    <mergeCell ref="C46:C48"/>
    <mergeCell ref="D46:D48"/>
    <mergeCell ref="E46:E48"/>
    <mergeCell ref="D37:D38"/>
    <mergeCell ref="E37:E38"/>
    <mergeCell ref="F37:F38"/>
    <mergeCell ref="D51:D53"/>
    <mergeCell ref="F51:F53"/>
    <mergeCell ref="C51:C53"/>
    <mergeCell ref="D43:D45"/>
    <mergeCell ref="E43:E45"/>
    <mergeCell ref="C39:C41"/>
    <mergeCell ref="E39:E41"/>
    <mergeCell ref="F39:F41"/>
    <mergeCell ref="C49:C50"/>
    <mergeCell ref="D49:D50"/>
    <mergeCell ref="E49:E50"/>
    <mergeCell ref="F49:F50"/>
    <mergeCell ref="C43:C45"/>
    <mergeCell ref="D39:D41"/>
    <mergeCell ref="B2:L2"/>
    <mergeCell ref="B3:L3"/>
    <mergeCell ref="C6:C7"/>
    <mergeCell ref="D6:D7"/>
    <mergeCell ref="E6:E7"/>
    <mergeCell ref="F6:F7"/>
    <mergeCell ref="B6:B36"/>
    <mergeCell ref="D12:D13"/>
    <mergeCell ref="E12:E13"/>
    <mergeCell ref="F12:F13"/>
    <mergeCell ref="C32:C34"/>
    <mergeCell ref="D32:D34"/>
    <mergeCell ref="E32:E34"/>
    <mergeCell ref="F32:F34"/>
    <mergeCell ref="C28:C30"/>
    <mergeCell ref="D28:D30"/>
    <mergeCell ref="E28:E30"/>
    <mergeCell ref="F28:F30"/>
    <mergeCell ref="I32:I34"/>
    <mergeCell ref="L16:L17"/>
    <mergeCell ref="L22:L23"/>
    <mergeCell ref="L24:L26"/>
    <mergeCell ref="F16:F17"/>
    <mergeCell ref="E16:E17"/>
    <mergeCell ref="L10:L11"/>
    <mergeCell ref="E9:E11"/>
    <mergeCell ref="F9:F11"/>
    <mergeCell ref="L12:L13"/>
    <mergeCell ref="D9:D11"/>
    <mergeCell ref="C9:C11"/>
    <mergeCell ref="C12:C13"/>
    <mergeCell ref="K22:K23"/>
    <mergeCell ref="C22:C23"/>
    <mergeCell ref="D22:D23"/>
    <mergeCell ref="E22:E23"/>
    <mergeCell ref="F22:F23"/>
    <mergeCell ref="J22:J23"/>
    <mergeCell ref="C24:C26"/>
    <mergeCell ref="D24:D26"/>
    <mergeCell ref="E24:E26"/>
    <mergeCell ref="F24:F26"/>
    <mergeCell ref="I22:I23"/>
    <mergeCell ref="L14:L15"/>
    <mergeCell ref="C14:C15"/>
    <mergeCell ref="D14:D15"/>
    <mergeCell ref="E14:E15"/>
    <mergeCell ref="F14:F15"/>
    <mergeCell ref="C16:C17"/>
    <mergeCell ref="D16:D17"/>
  </mergeCells>
  <phoneticPr fontId="11" type="noConversion"/>
  <pageMargins left="0.28000000000000003" right="0.22" top="0.61" bottom="0.7" header="0" footer="0"/>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Hoja1</vt:lpstr>
      <vt:lpstr>Formulacion</vt:lpstr>
      <vt:lpstr>RESUMEN</vt:lpstr>
      <vt:lpstr>Transparencia</vt:lpstr>
      <vt:lpstr>PROYECTOS</vt:lpstr>
      <vt:lpstr>Transparencia!Área_de_impresión</vt:lpstr>
      <vt:lpstr>Transparencia!Títulos_a_imprimir</vt:lpstr>
    </vt:vector>
  </TitlesOfParts>
  <Company>EsSalud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lourdes.ramirez</dc:creator>
  <cp:lastModifiedBy>Ayre Zavaleta Carla Janett</cp:lastModifiedBy>
  <cp:lastPrinted>2019-10-09T16:03:32Z</cp:lastPrinted>
  <dcterms:created xsi:type="dcterms:W3CDTF">2015-02-11T22:58:53Z</dcterms:created>
  <dcterms:modified xsi:type="dcterms:W3CDTF">2021-06-01T13:00:10Z</dcterms:modified>
</cp:coreProperties>
</file>