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OI 2022\1er.  TRIMESTRE POI\"/>
    </mc:Choice>
  </mc:AlternateContent>
  <bookViews>
    <workbookView xWindow="0" yWindow="0" windowWidth="24000" windowHeight="9600"/>
  </bookViews>
  <sheets>
    <sheet name="Desagregado por Valor y Red" sheetId="6" r:id="rId1"/>
    <sheet name="INCL. y EXCL. 1ER TRIM.2022" sheetId="1" r:id="rId2"/>
    <sheet name="SUSTENTO" sheetId="11" r:id="rId3"/>
  </sheets>
  <definedNames>
    <definedName name="_xlnm._FilterDatabase" localSheetId="1" hidden="1">'INCL. y EXCL. 1ER TRIM.2022'!$B$3:$M$89</definedName>
    <definedName name="_xlnm.Print_Titles" localSheetId="1">'INCL. y EXCL. 1ER TRIM.2022'!$1:$3</definedName>
  </definedNames>
  <calcPr calcId="162913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7" i="1" l="1"/>
  <c r="G80" i="1"/>
  <c r="G79" i="1"/>
  <c r="G78" i="1"/>
  <c r="G63" i="1"/>
  <c r="G59" i="1"/>
  <c r="G58" i="1"/>
  <c r="G57" i="1"/>
  <c r="G56" i="1"/>
  <c r="G50" i="1"/>
  <c r="G48" i="1"/>
  <c r="G47" i="1"/>
  <c r="G45" i="1"/>
  <c r="G43" i="1"/>
  <c r="G42" i="1"/>
  <c r="G40" i="1"/>
  <c r="G39" i="1"/>
  <c r="G36" i="1"/>
  <c r="G35" i="1"/>
  <c r="G34" i="1"/>
  <c r="H30" i="1"/>
  <c r="G30" i="1"/>
  <c r="G29" i="1"/>
  <c r="G21" i="1"/>
  <c r="F39" i="6" l="1"/>
  <c r="D39" i="6"/>
  <c r="E39" i="6"/>
  <c r="C39" i="6"/>
  <c r="G89" i="1"/>
  <c r="F89" i="1"/>
  <c r="E89" i="1"/>
  <c r="J89" i="1" l="1"/>
  <c r="I89" i="1"/>
  <c r="I100" i="1" l="1"/>
  <c r="H89" i="1"/>
  <c r="H10" i="1"/>
</calcChain>
</file>

<file path=xl/sharedStrings.xml><?xml version="1.0" encoding="utf-8"?>
<sst xmlns="http://schemas.openxmlformats.org/spreadsheetml/2006/main" count="442" uniqueCount="247">
  <si>
    <t>N° Resolución</t>
  </si>
  <si>
    <t>DEPENDENCIA SOLICITANTE</t>
  </si>
  <si>
    <t>Número total de procesos incluidos</t>
  </si>
  <si>
    <t xml:space="preserve"> Número total de procesos excluidos</t>
  </si>
  <si>
    <t>Número de rectificaciones</t>
  </si>
  <si>
    <t>Total Incluido
por  Versión
Soles
S/.</t>
  </si>
  <si>
    <t>Versión</t>
  </si>
  <si>
    <t>N°</t>
  </si>
  <si>
    <t>Total Excluido
por Versión
en Soles
S/.</t>
  </si>
  <si>
    <t>Fecha
de
Resolución</t>
  </si>
  <si>
    <t>Fecha de Publicación
en SEACE</t>
  </si>
  <si>
    <t>Red Asistencial Lambayeque</t>
  </si>
  <si>
    <t>Gerencia Central de Logística</t>
  </si>
  <si>
    <t>Red Asistencial Piura</t>
  </si>
  <si>
    <t>TOTAL &gt;&gt;&gt;</t>
  </si>
  <si>
    <t>Red Asistencial Arequipa</t>
  </si>
  <si>
    <t>Red Asistencial Cajamarca</t>
  </si>
  <si>
    <t>Red Asistencial Loreto</t>
  </si>
  <si>
    <t>Red Prestacional Almenara</t>
  </si>
  <si>
    <t>Centro Nacional de Salud Renal</t>
  </si>
  <si>
    <t>Central de Abastecimiento de Bienes Estratégicos</t>
  </si>
  <si>
    <t>Red Asistencial Tacna</t>
  </si>
  <si>
    <t>Red Asistencial Amazonas</t>
  </si>
  <si>
    <t>Red Asistencial Ica</t>
  </si>
  <si>
    <t>Red Asistencial Puno</t>
  </si>
  <si>
    <t>Red Asistencial Ancash</t>
  </si>
  <si>
    <t>25va. Versión</t>
  </si>
  <si>
    <t>26va. Versión</t>
  </si>
  <si>
    <t>27va. Versión</t>
  </si>
  <si>
    <t>28va. Versión</t>
  </si>
  <si>
    <t>29va. Versión</t>
  </si>
  <si>
    <t>30va. Versión</t>
  </si>
  <si>
    <t>31va. Versión</t>
  </si>
  <si>
    <t>32va. Versión</t>
  </si>
  <si>
    <t>33va. Versión</t>
  </si>
  <si>
    <t>34va. Versión</t>
  </si>
  <si>
    <t>35va. Versión</t>
  </si>
  <si>
    <t>36va. Versión</t>
  </si>
  <si>
    <t>37va. Versión</t>
  </si>
  <si>
    <t>38va. Versión</t>
  </si>
  <si>
    <t>Red Asistencial Pasco</t>
  </si>
  <si>
    <t>Instituto Nacional Cardiovascular</t>
  </si>
  <si>
    <t>Red Prestacional Rebagliati</t>
  </si>
  <si>
    <t>Red Asistencial Cusco</t>
  </si>
  <si>
    <t>Red Asistencial Juliaca</t>
  </si>
  <si>
    <t>Red Asistencial Madre de Dios</t>
  </si>
  <si>
    <t>Red Asistencial Huaraz</t>
  </si>
  <si>
    <t>Etiquetas de fila</t>
  </si>
  <si>
    <t>Suma de Número total de procesos incluidos</t>
  </si>
  <si>
    <t>(en blanco)</t>
  </si>
  <si>
    <t>Total general</t>
  </si>
  <si>
    <t>Suma de  Número total de procesos excluidos</t>
  </si>
  <si>
    <t>Redes Asistenciales</t>
  </si>
  <si>
    <t>N° Procesos Incluidos</t>
  </si>
  <si>
    <t>N° Procesos Excluidos</t>
  </si>
  <si>
    <t>Total Incluido
por Red
Soles
S/.</t>
  </si>
  <si>
    <t>Total Excluido
por Red
Soles
S/.</t>
  </si>
  <si>
    <t>Suma de Total Incluido
por Red
Soles
S/.</t>
  </si>
  <si>
    <t>Suma de Total Excluido
por Red
Soles
S/.</t>
  </si>
  <si>
    <t>Descripción</t>
  </si>
  <si>
    <t>Valor Procesos Incluidos
S/.</t>
  </si>
  <si>
    <t>Valor Procesos Excluidos
S/.</t>
  </si>
  <si>
    <t>1era. Versión</t>
  </si>
  <si>
    <t>2da. Versión</t>
  </si>
  <si>
    <t>3ra. Versión</t>
  </si>
  <si>
    <t>4ta. Versión</t>
  </si>
  <si>
    <t>5ta. Versión</t>
  </si>
  <si>
    <t>6ta. Versión</t>
  </si>
  <si>
    <t>7ma. Versión</t>
  </si>
  <si>
    <t>8va. Versión</t>
  </si>
  <si>
    <t>9na. Versión</t>
  </si>
  <si>
    <t>10ma. Versión</t>
  </si>
  <si>
    <t>11va. Versión</t>
  </si>
  <si>
    <t>12va. Versión</t>
  </si>
  <si>
    <t>13va. Versión</t>
  </si>
  <si>
    <t>14va. Versión</t>
  </si>
  <si>
    <t>15va. Versión</t>
  </si>
  <si>
    <t>16va. Versión</t>
  </si>
  <si>
    <t>17va. Versión</t>
  </si>
  <si>
    <t>18va. Versión</t>
  </si>
  <si>
    <t>19va. Versión</t>
  </si>
  <si>
    <t>20va. Versión</t>
  </si>
  <si>
    <t>21va. Versión</t>
  </si>
  <si>
    <t>22va. Versión</t>
  </si>
  <si>
    <t>23va. Versión</t>
  </si>
  <si>
    <t>24va. Versión</t>
  </si>
  <si>
    <t>39va. Versión</t>
  </si>
  <si>
    <t>40va. Versión</t>
  </si>
  <si>
    <t>41va. Versión</t>
  </si>
  <si>
    <t>42va. Versión</t>
  </si>
  <si>
    <t>43va. Versión</t>
  </si>
  <si>
    <t>44va. Versión</t>
  </si>
  <si>
    <t>03.03.2021</t>
  </si>
  <si>
    <t>45va. Versión</t>
  </si>
  <si>
    <t>46va. Versión</t>
  </si>
  <si>
    <t>18.03.2021</t>
  </si>
  <si>
    <t>Red Asistencial La Libertad</t>
  </si>
  <si>
    <t>Red Prestacional Sabogal</t>
  </si>
  <si>
    <t>Red Asistencial Ayacucho</t>
  </si>
  <si>
    <t>ANEXO B</t>
  </si>
  <si>
    <t>PLAN ANUAL DE CONTRATACIONES DEL 2022 - Mes de Enero a Marzo 2022
(Inclusiones y Exclusiones)</t>
  </si>
  <si>
    <t>001-GCL-ESSALUD-2021</t>
  </si>
  <si>
    <t>11.01.2022</t>
  </si>
  <si>
    <t>006-GCL-ESSALUD-2022</t>
  </si>
  <si>
    <t>12-GCL-ESSALUD-2022</t>
  </si>
  <si>
    <t>19-GCL-ESSALUD-2022</t>
  </si>
  <si>
    <t>32-CEABE-ESSALUD-2022</t>
  </si>
  <si>
    <t>06-CEABE-ESSALUD-2022</t>
  </si>
  <si>
    <t>24.01.2022</t>
  </si>
  <si>
    <t>31.01.2022</t>
  </si>
  <si>
    <t>27-GCL-ESSALUD-2022</t>
  </si>
  <si>
    <t>10.02.2022</t>
  </si>
  <si>
    <t>11.02.2022</t>
  </si>
  <si>
    <t>07.02.2022</t>
  </si>
  <si>
    <t>04.02.2022</t>
  </si>
  <si>
    <t>03.02.2022</t>
  </si>
  <si>
    <t>02.02.2022</t>
  </si>
  <si>
    <t>01.02.2022</t>
  </si>
  <si>
    <t>27.01.2022</t>
  </si>
  <si>
    <t>26.01.2022</t>
  </si>
  <si>
    <t>08.02.2022</t>
  </si>
  <si>
    <t>14.02.2022</t>
  </si>
  <si>
    <t>31-GCL-ESSALUD-2022</t>
  </si>
  <si>
    <t>16.02.2022</t>
  </si>
  <si>
    <t>17.02.2022</t>
  </si>
  <si>
    <t>50-CEABE-ESSALUD-2022</t>
  </si>
  <si>
    <t>18.02.2022</t>
  </si>
  <si>
    <t>28.02.2022</t>
  </si>
  <si>
    <t>24.02.2021</t>
  </si>
  <si>
    <t>39-GCL-ESSALUD-2022</t>
  </si>
  <si>
    <t>24.02.2022</t>
  </si>
  <si>
    <t>25.02.2022</t>
  </si>
  <si>
    <t>04.03.2022</t>
  </si>
  <si>
    <t>02.03.2022</t>
  </si>
  <si>
    <t>07.03.2022</t>
  </si>
  <si>
    <t>51-GCL-ESSALUD-2022</t>
  </si>
  <si>
    <t>54-GCL-ESSALUD-2022</t>
  </si>
  <si>
    <t>08.03.2022</t>
  </si>
  <si>
    <t>09.03.2022</t>
  </si>
  <si>
    <t>11.03.2022</t>
  </si>
  <si>
    <t>15.03.2022</t>
  </si>
  <si>
    <t>59-GCL-ESSALUD-2022</t>
  </si>
  <si>
    <t>16.03.2022</t>
  </si>
  <si>
    <t>21.03.2022</t>
  </si>
  <si>
    <t>80-GRPS-ESSALUD-2022</t>
  </si>
  <si>
    <t>24.03.2022</t>
  </si>
  <si>
    <t>18.03.2022</t>
  </si>
  <si>
    <t>31.03.2022</t>
  </si>
  <si>
    <t>04-GSR-CNSR-ESSALUD-2022</t>
  </si>
  <si>
    <t>25.01.2022</t>
  </si>
  <si>
    <t>11-CEABE-ESSALUD-2022</t>
  </si>
  <si>
    <t>26.02.2022</t>
  </si>
  <si>
    <t>027-D-RAHZ-ESSALUD-2022</t>
  </si>
  <si>
    <t>21.01.2022</t>
  </si>
  <si>
    <t>40-D-RAMOY-ESSALUD-2022</t>
  </si>
  <si>
    <t>Red Asistencial Moyobamba</t>
  </si>
  <si>
    <t>31-CEABE-ESSALUD-20222</t>
  </si>
  <si>
    <t>34-GRAAN-ESSALUD-2022</t>
  </si>
  <si>
    <t>Red Asistencia Ancash</t>
  </si>
  <si>
    <t>10-GR-RAPI-ESSALUD-2022</t>
  </si>
  <si>
    <t>47-GRALO-ESSALUD-2022</t>
  </si>
  <si>
    <t>66-DRAAM-ESSALUD-2022</t>
  </si>
  <si>
    <t>11-GSR-CNSR-ESSALUD-2022</t>
  </si>
  <si>
    <t>44-GRPS-ESSALUD-2022</t>
  </si>
  <si>
    <t>85-GRAJ-ESSALUD-2022</t>
  </si>
  <si>
    <t>Red Asistencial Junin</t>
  </si>
  <si>
    <t>143-GRATA-ESSALUD-2022</t>
  </si>
  <si>
    <t>148-G-RALL-ESSALUD-2022</t>
  </si>
  <si>
    <t>88-GRPR-ESSALUD-2022</t>
  </si>
  <si>
    <t>61-GRAAN-ESSALUD-2022</t>
  </si>
  <si>
    <t>09.02.2022</t>
  </si>
  <si>
    <t>77-GRA-ICA-ESSALUD-2022</t>
  </si>
  <si>
    <t>15.02.2022</t>
  </si>
  <si>
    <t>14-GR-RAPI-ESSALUD-2022</t>
  </si>
  <si>
    <t>138-GRPL-ESSALUD-2022</t>
  </si>
  <si>
    <t>161-G-RALL-ESSALUD-2022</t>
  </si>
  <si>
    <t>58-D-RAHZ-ESSALUD-2022</t>
  </si>
  <si>
    <t>64-DM-RACAJ-ESSALUD-2022</t>
  </si>
  <si>
    <t>22.02.2022</t>
  </si>
  <si>
    <t>083-GRACU-ESSALUD-2022</t>
  </si>
  <si>
    <t>21.02.2022</t>
  </si>
  <si>
    <t>62-D-RAHZ-ESSALUD-2022</t>
  </si>
  <si>
    <t>95-D-RAAY-ESSALUD-2022</t>
  </si>
  <si>
    <t>23.02.2022</t>
  </si>
  <si>
    <t>196-GRPL-ESSALUD-2022</t>
  </si>
  <si>
    <t>200-GR-RALL-ESSALUD-2022</t>
  </si>
  <si>
    <t>218-GRATA-ESSALUD-2022</t>
  </si>
  <si>
    <t>33-GR-RAPI-ESSALUD-2022</t>
  </si>
  <si>
    <t>55-GRAJUL-ESSALUD-2022</t>
  </si>
  <si>
    <t>067-GRPS-ESSALUD-2022</t>
  </si>
  <si>
    <t>071-DM-RACAJ-ESSALUD-2022</t>
  </si>
  <si>
    <t>01.03.2022</t>
  </si>
  <si>
    <t>083-CEABE-ESSALUD-2022</t>
  </si>
  <si>
    <t>109-GRACU-ESSALUD-2022</t>
  </si>
  <si>
    <t>177-GRAAR-ESSALUD-2022</t>
  </si>
  <si>
    <t>03.03.2022</t>
  </si>
  <si>
    <t>036-DR-RAMD-ESSALUD-2022</t>
  </si>
  <si>
    <t>110-RAPA-ESSALUD-2022</t>
  </si>
  <si>
    <t>019-GSR-CNSR-ESSALUD-2022</t>
  </si>
  <si>
    <t>63-GRALO-ESSALUD-2022</t>
  </si>
  <si>
    <t>118-GRACU-ESSALUD-2022</t>
  </si>
  <si>
    <t>45-GR-RAPI-ESSALUD-2022</t>
  </si>
  <si>
    <t>120-GRA-ICA-ESSALUD-2022</t>
  </si>
  <si>
    <t>165-GRPR-ESSALUD-2022</t>
  </si>
  <si>
    <t>Red Perstacional Rebagliati</t>
  </si>
  <si>
    <t>139-RAPA-ESSALUD-2022</t>
  </si>
  <si>
    <t>130-GRACU-ESSALUD-2022</t>
  </si>
  <si>
    <t>10.03.2022</t>
  </si>
  <si>
    <t>071-GRALO-ESSALUD-2022</t>
  </si>
  <si>
    <t>14.03.2022</t>
  </si>
  <si>
    <t>105-CEABE-ESSALUD-2022</t>
  </si>
  <si>
    <t>185-GRAAR-ESSALUD-2022</t>
  </si>
  <si>
    <t>125-D-RAAY-ESSALUD-2022</t>
  </si>
  <si>
    <t>267-GRATA-ESSALUD-2022</t>
  </si>
  <si>
    <t>245-GRPL-ESSALUD-2022</t>
  </si>
  <si>
    <t>243-G-RALL-ESSALUD-2022</t>
  </si>
  <si>
    <t>136-D-RAAY-ESSALUD-2022</t>
  </si>
  <si>
    <t>074-GRALO-ESSALUD-2022</t>
  </si>
  <si>
    <t>20.03.2022</t>
  </si>
  <si>
    <t>320-GRPA-ESSALUD-2022</t>
  </si>
  <si>
    <t>55-GR-RAPI-ESSALUD-2022</t>
  </si>
  <si>
    <t>Red Asistencial Píura</t>
  </si>
  <si>
    <t>061-GRAPUNO-ESSALUD-2022</t>
  </si>
  <si>
    <t>22.03.2022</t>
  </si>
  <si>
    <t>087-D-RAMOY-ESSALUD-2022</t>
  </si>
  <si>
    <t>123-CEABE-ESSALUD-2022</t>
  </si>
  <si>
    <t>100-DA-RAAP-ESSALUD-2022</t>
  </si>
  <si>
    <t>Red Asistencial Apurimac</t>
  </si>
  <si>
    <t>154-GRAJ-ESSALUD-2022</t>
  </si>
  <si>
    <t>160-GRACU-ESSALUD-2022</t>
  </si>
  <si>
    <t>268-GRPL-ESSALUD-2022</t>
  </si>
  <si>
    <t>23.03.2022</t>
  </si>
  <si>
    <t>328-GRATA-ESSALUD-2022</t>
  </si>
  <si>
    <t>73-DIR-INCOR-ESSALUD-2022</t>
  </si>
  <si>
    <t>28.03.2022</t>
  </si>
  <si>
    <t>91-GRPS-ESSALUD-2022</t>
  </si>
  <si>
    <t>29.03.2022</t>
  </si>
  <si>
    <t>226-GRPR-ESSALUD-2022</t>
  </si>
  <si>
    <t>329-GRATA-ESSALUD-2022</t>
  </si>
  <si>
    <t>25.03.2022</t>
  </si>
  <si>
    <t>363-GRPA-ESSALUD-2022</t>
  </si>
  <si>
    <t>129-CEABE-ESSALUD-2022</t>
  </si>
  <si>
    <t>165-GRACU-ESSALUD-2022</t>
  </si>
  <si>
    <t>30.03.2022</t>
  </si>
  <si>
    <t>Consolidado de Inclusiones y Exclusiones al PAC 2022 - 
1er. Trimestre 2022</t>
  </si>
  <si>
    <t>Procesos de Selección, incluye Contrataciones Directas
(Versión N°01 al 46)</t>
  </si>
  <si>
    <t>Desagregado Valorizado por Red Asistencial, Centros Especializados y CEABE que solicitaron Inclusiones y Exclusiones al  PAC 2022 - 1er.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</si>
</sst>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sz val="8"/>
      <color rgb="FF333333"/>
      <name val="Trebuchet MS"/>
      <family val="2"/>
    </font>
    <font>
      <sz val="10"/>
      <color theme="1"/>
      <name val="Arial"/>
      <family val="2"/>
    </font>
    <font>
      <sz val="10"/>
      <color rgb="FF333333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8"/>
      <color theme="0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8"/>
      <color rgb="FF333333"/>
      <name val="Trebuchet MS"/>
      <family val="2"/>
    </font>
    <font>
      <sz val="10"/>
      <color theme="1"/>
      <name val="Trebuchet MS"/>
      <family val="2"/>
    </font>
    <font>
      <sz val="9"/>
      <color rgb="FF333333"/>
      <name val="Trebuchet MS"/>
      <family val="2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66FF99"/>
        <bgColor indexed="64"/>
      </patternFill>
    </fill>
    <fill>
      <patternFill patternType="solid">
        <fgColor rgb="FFFFFFCC"/>
        <bgColor theme="4" tint="0.79998168889431442"/>
      </patternFill>
    </fill>
  </fills>
  <borders count="42">
    <border>
      <left/>
      <right/>
      <top/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/>
    </xf>
    <xf numFmtId="3" fontId="4" fillId="0" borderId="0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" fontId="0" fillId="0" borderId="0" xfId="0" applyNumberFormat="1"/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vertical="center"/>
    </xf>
    <xf numFmtId="0" fontId="13" fillId="0" borderId="0" xfId="0" applyFont="1"/>
    <xf numFmtId="3" fontId="11" fillId="0" borderId="7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2" fillId="0" borderId="12" xfId="0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center"/>
    </xf>
    <xf numFmtId="3" fontId="12" fillId="0" borderId="13" xfId="0" applyNumberFormat="1" applyFont="1" applyBorder="1" applyAlignment="1">
      <alignment vertical="center"/>
    </xf>
    <xf numFmtId="3" fontId="12" fillId="0" borderId="13" xfId="0" applyNumberFormat="1" applyFont="1" applyBorder="1" applyAlignment="1">
      <alignment horizontal="center" vertical="center"/>
    </xf>
    <xf numFmtId="4" fontId="11" fillId="6" borderId="7" xfId="0" applyNumberFormat="1" applyFont="1" applyFill="1" applyBorder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4" fontId="10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4" fillId="0" borderId="15" xfId="0" applyFont="1" applyBorder="1" applyAlignment="1">
      <alignment horizontal="center" vertical="center"/>
    </xf>
    <xf numFmtId="0" fontId="15" fillId="0" borderId="1" xfId="0" applyFont="1" applyBorder="1"/>
    <xf numFmtId="0" fontId="15" fillId="0" borderId="11" xfId="0" applyFont="1" applyBorder="1"/>
    <xf numFmtId="0" fontId="15" fillId="0" borderId="1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horizontal="center" vertical="center"/>
    </xf>
    <xf numFmtId="3" fontId="6" fillId="2" borderId="29" xfId="0" applyNumberFormat="1" applyFont="1" applyFill="1" applyBorder="1" applyAlignment="1">
      <alignment horizontal="center" vertical="center"/>
    </xf>
    <xf numFmtId="3" fontId="15" fillId="0" borderId="15" xfId="0" applyNumberFormat="1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4" fillId="0" borderId="22" xfId="0" applyFont="1" applyBorder="1" applyAlignment="1">
      <alignment horizontal="center" vertical="center"/>
    </xf>
    <xf numFmtId="0" fontId="15" fillId="0" borderId="2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4" fillId="0" borderId="3" xfId="0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0" fontId="15" fillId="0" borderId="15" xfId="0" applyFont="1" applyBorder="1"/>
    <xf numFmtId="0" fontId="15" fillId="0" borderId="11" xfId="0" applyFont="1" applyBorder="1" applyAlignment="1">
      <alignment horizontal="left" vertical="center"/>
    </xf>
    <xf numFmtId="4" fontId="6" fillId="2" borderId="29" xfId="0" applyNumberFormat="1" applyFont="1" applyFill="1" applyBorder="1" applyAlignment="1">
      <alignment horizontal="center" vertical="center"/>
    </xf>
    <xf numFmtId="3" fontId="15" fillId="0" borderId="7" xfId="0" applyNumberFormat="1" applyFont="1" applyBorder="1" applyAlignment="1">
      <alignment horizontal="left" vertical="center"/>
    </xf>
    <xf numFmtId="4" fontId="11" fillId="6" borderId="7" xfId="0" applyNumberFormat="1" applyFont="1" applyFill="1" applyBorder="1" applyAlignment="1">
      <alignment vertical="center"/>
    </xf>
    <xf numFmtId="4" fontId="11" fillId="6" borderId="4" xfId="0" applyNumberFormat="1" applyFont="1" applyFill="1" applyBorder="1" applyAlignment="1">
      <alignment vertical="center"/>
    </xf>
    <xf numFmtId="3" fontId="11" fillId="0" borderId="1" xfId="0" applyNumberFormat="1" applyFont="1" applyBorder="1" applyAlignment="1">
      <alignment horizontal="center" vertical="center"/>
    </xf>
    <xf numFmtId="3" fontId="12" fillId="0" borderId="6" xfId="0" applyNumberFormat="1" applyFont="1" applyBorder="1" applyAlignment="1">
      <alignment horizontal="center" vertical="center"/>
    </xf>
    <xf numFmtId="3" fontId="11" fillId="0" borderId="3" xfId="0" applyNumberFormat="1" applyFont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3" fontId="11" fillId="0" borderId="22" xfId="0" applyNumberFormat="1" applyFont="1" applyBorder="1" applyAlignment="1">
      <alignment horizontal="center" vertical="center"/>
    </xf>
    <xf numFmtId="3" fontId="11" fillId="0" borderId="15" xfId="0" applyNumberFormat="1" applyFont="1" applyBorder="1" applyAlignment="1">
      <alignment horizontal="center" vertical="center"/>
    </xf>
    <xf numFmtId="4" fontId="1" fillId="0" borderId="0" xfId="0" applyNumberFormat="1" applyFont="1"/>
    <xf numFmtId="3" fontId="15" fillId="0" borderId="3" xfId="0" applyNumberFormat="1" applyFont="1" applyBorder="1" applyAlignment="1">
      <alignment horizontal="left" vertical="center"/>
    </xf>
    <xf numFmtId="0" fontId="15" fillId="0" borderId="4" xfId="0" applyFont="1" applyBorder="1" applyAlignment="1">
      <alignment vertical="center"/>
    </xf>
    <xf numFmtId="0" fontId="15" fillId="6" borderId="1" xfId="0" applyFont="1" applyFill="1" applyBorder="1"/>
    <xf numFmtId="0" fontId="15" fillId="0" borderId="32" xfId="0" applyFont="1" applyBorder="1"/>
    <xf numFmtId="0" fontId="14" fillId="0" borderId="32" xfId="0" applyFont="1" applyBorder="1" applyAlignment="1">
      <alignment horizontal="center" vertical="center"/>
    </xf>
    <xf numFmtId="0" fontId="15" fillId="0" borderId="15" xfId="0" applyFont="1" applyBorder="1" applyAlignment="1">
      <alignment vertical="center"/>
    </xf>
    <xf numFmtId="0" fontId="15" fillId="0" borderId="8" xfId="0" applyFont="1" applyBorder="1" applyAlignment="1">
      <alignment horizontal="left" vertical="center"/>
    </xf>
    <xf numFmtId="3" fontId="11" fillId="0" borderId="3" xfId="0" applyNumberFormat="1" applyFont="1" applyBorder="1" applyAlignment="1">
      <alignment horizontal="center" vertical="center"/>
    </xf>
    <xf numFmtId="3" fontId="11" fillId="0" borderId="22" xfId="0" applyNumberFormat="1" applyFont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3" fontId="11" fillId="0" borderId="15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49" fontId="15" fillId="0" borderId="7" xfId="0" applyNumberFormat="1" applyFont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NumberFormat="1"/>
    <xf numFmtId="0" fontId="6" fillId="0" borderId="33" xfId="0" applyNumberFormat="1" applyFont="1" applyBorder="1" applyAlignment="1">
      <alignment horizontal="center" vertical="center"/>
    </xf>
    <xf numFmtId="0" fontId="1" fillId="7" borderId="33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17" fillId="7" borderId="33" xfId="0" applyFont="1" applyFill="1" applyBorder="1" applyAlignment="1">
      <alignment horizontal="center" vertical="center" wrapText="1"/>
    </xf>
    <xf numFmtId="4" fontId="11" fillId="6" borderId="3" xfId="0" applyNumberFormat="1" applyFont="1" applyFill="1" applyBorder="1" applyAlignment="1">
      <alignment horizontal="right" vertical="center"/>
    </xf>
    <xf numFmtId="4" fontId="11" fillId="6" borderId="4" xfId="0" applyNumberFormat="1" applyFont="1" applyFill="1" applyBorder="1" applyAlignment="1">
      <alignment horizontal="right" vertical="center"/>
    </xf>
    <xf numFmtId="4" fontId="11" fillId="6" borderId="22" xfId="0" applyNumberFormat="1" applyFont="1" applyFill="1" applyBorder="1" applyAlignment="1">
      <alignment horizontal="right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3" fontId="11" fillId="0" borderId="3" xfId="0" applyNumberFormat="1" applyFont="1" applyBorder="1" applyAlignment="1">
      <alignment horizontal="center" vertical="center"/>
    </xf>
    <xf numFmtId="3" fontId="11" fillId="0" borderId="22" xfId="0" applyNumberFormat="1" applyFont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3" fontId="12" fillId="0" borderId="6" xfId="0" applyNumberFormat="1" applyFont="1" applyBorder="1" applyAlignment="1">
      <alignment horizontal="center" vertical="center"/>
    </xf>
    <xf numFmtId="3" fontId="12" fillId="0" borderId="5" xfId="0" applyNumberFormat="1" applyFont="1" applyBorder="1" applyAlignment="1">
      <alignment horizontal="center" vertical="center"/>
    </xf>
    <xf numFmtId="4" fontId="11" fillId="6" borderId="3" xfId="0" applyNumberFormat="1" applyFont="1" applyFill="1" applyBorder="1" applyAlignment="1">
      <alignment horizontal="right" vertical="center"/>
    </xf>
    <xf numFmtId="4" fontId="11" fillId="6" borderId="22" xfId="0" applyNumberFormat="1" applyFont="1" applyFill="1" applyBorder="1" applyAlignment="1">
      <alignment horizontal="right" vertical="center"/>
    </xf>
    <xf numFmtId="4" fontId="11" fillId="6" borderId="1" xfId="0" applyNumberFormat="1" applyFont="1" applyFill="1" applyBorder="1" applyAlignment="1">
      <alignment horizontal="right" vertical="center"/>
    </xf>
    <xf numFmtId="0" fontId="1" fillId="8" borderId="14" xfId="0" applyFont="1" applyFill="1" applyBorder="1" applyAlignment="1">
      <alignment horizontal="center" vertic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1" xfId="0" applyNumberFormat="1" applyFont="1" applyBorder="1" applyAlignment="1">
      <alignment horizontal="right" vertical="center"/>
    </xf>
    <xf numFmtId="4" fontId="11" fillId="0" borderId="7" xfId="0" applyNumberFormat="1" applyFont="1" applyBorder="1" applyAlignment="1">
      <alignment horizontal="right" vertical="center"/>
    </xf>
    <xf numFmtId="4" fontId="11" fillId="0" borderId="3" xfId="0" applyNumberFormat="1" applyFont="1" applyBorder="1" applyAlignment="1">
      <alignment horizontal="right" vertical="center"/>
    </xf>
    <xf numFmtId="4" fontId="11" fillId="0" borderId="22" xfId="0" applyNumberFormat="1" applyFont="1" applyBorder="1" applyAlignment="1">
      <alignment horizontal="right" vertical="center"/>
    </xf>
    <xf numFmtId="4" fontId="11" fillId="0" borderId="4" xfId="0" applyNumberFormat="1" applyFont="1" applyBorder="1" applyAlignment="1">
      <alignment horizontal="right" vertical="center"/>
    </xf>
    <xf numFmtId="4" fontId="11" fillId="0" borderId="1" xfId="0" applyNumberFormat="1" applyFont="1" applyBorder="1" applyAlignment="1">
      <alignment horizontal="right" vertical="center"/>
    </xf>
    <xf numFmtId="4" fontId="11" fillId="0" borderId="8" xfId="0" applyNumberFormat="1" applyFont="1" applyBorder="1" applyAlignment="1">
      <alignment horizontal="right" vertical="center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left" vertical="center"/>
    </xf>
    <xf numFmtId="164" fontId="10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right"/>
    </xf>
    <xf numFmtId="0" fontId="6" fillId="0" borderId="29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4" fontId="16" fillId="0" borderId="29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3" fontId="11" fillId="0" borderId="3" xfId="0" applyNumberFormat="1" applyFont="1" applyBorder="1" applyAlignment="1">
      <alignment horizontal="center" vertical="center"/>
    </xf>
    <xf numFmtId="3" fontId="11" fillId="0" borderId="22" xfId="0" applyNumberFormat="1" applyFont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15" xfId="0" applyNumberFormat="1" applyFont="1" applyBorder="1" applyAlignment="1">
      <alignment horizontal="center" vertical="center"/>
    </xf>
    <xf numFmtId="3" fontId="11" fillId="0" borderId="3" xfId="0" applyNumberFormat="1" applyFont="1" applyBorder="1" applyAlignment="1">
      <alignment vertical="center"/>
    </xf>
    <xf numFmtId="3" fontId="11" fillId="0" borderId="4" xfId="0" applyNumberFormat="1" applyFont="1" applyBorder="1" applyAlignment="1">
      <alignment vertical="center"/>
    </xf>
    <xf numFmtId="3" fontId="11" fillId="0" borderId="7" xfId="0" applyNumberFormat="1" applyFont="1" applyBorder="1" applyAlignment="1">
      <alignment vertical="center"/>
    </xf>
    <xf numFmtId="0" fontId="3" fillId="0" borderId="0" xfId="0" applyFont="1"/>
    <xf numFmtId="0" fontId="12" fillId="0" borderId="10" xfId="0" applyFont="1" applyBorder="1" applyAlignment="1">
      <alignment vertical="center"/>
    </xf>
    <xf numFmtId="0" fontId="15" fillId="0" borderId="4" xfId="0" applyFont="1" applyBorder="1"/>
    <xf numFmtId="0" fontId="15" fillId="0" borderId="22" xfId="0" applyFont="1" applyBorder="1"/>
    <xf numFmtId="0" fontId="15" fillId="0" borderId="7" xfId="0" applyFont="1" applyBorder="1"/>
    <xf numFmtId="0" fontId="3" fillId="0" borderId="11" xfId="0" applyFont="1" applyBorder="1"/>
    <xf numFmtId="0" fontId="15" fillId="0" borderId="3" xfId="0" applyFont="1" applyBorder="1" applyAlignment="1">
      <alignment horizontal="left" vertical="center"/>
    </xf>
    <xf numFmtId="0" fontId="3" fillId="0" borderId="2" xfId="0" applyFont="1" applyBorder="1"/>
    <xf numFmtId="3" fontId="11" fillId="0" borderId="1" xfId="0" applyNumberFormat="1" applyFont="1" applyBorder="1" applyAlignment="1">
      <alignment horizontal="center" vertical="center"/>
    </xf>
    <xf numFmtId="3" fontId="11" fillId="0" borderId="3" xfId="0" applyNumberFormat="1" applyFont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3" fontId="11" fillId="0" borderId="22" xfId="0" applyNumberFormat="1" applyFont="1" applyBorder="1" applyAlignment="1">
      <alignment horizontal="center" vertical="center"/>
    </xf>
    <xf numFmtId="3" fontId="12" fillId="0" borderId="24" xfId="0" applyNumberFormat="1" applyFont="1" applyBorder="1" applyAlignment="1">
      <alignment horizontal="center" vertical="center"/>
    </xf>
    <xf numFmtId="3" fontId="11" fillId="0" borderId="15" xfId="0" applyNumberFormat="1" applyFont="1" applyBorder="1" applyAlignment="1">
      <alignment horizontal="center" vertical="center"/>
    </xf>
    <xf numFmtId="3" fontId="11" fillId="0" borderId="22" xfId="0" applyNumberFormat="1" applyFont="1" applyBorder="1" applyAlignment="1">
      <alignment vertical="center"/>
    </xf>
    <xf numFmtId="0" fontId="18" fillId="0" borderId="36" xfId="0" applyNumberFormat="1" applyFont="1" applyBorder="1" applyAlignment="1">
      <alignment horizontal="center" vertical="center"/>
    </xf>
    <xf numFmtId="0" fontId="1" fillId="7" borderId="14" xfId="0" applyFont="1" applyFill="1" applyBorder="1" applyAlignment="1">
      <alignment horizontal="center" vertical="center" wrapText="1"/>
    </xf>
    <xf numFmtId="0" fontId="17" fillId="9" borderId="14" xfId="0" applyFont="1" applyFill="1" applyBorder="1" applyAlignment="1">
      <alignment horizontal="center" vertical="center" wrapText="1"/>
    </xf>
    <xf numFmtId="0" fontId="17" fillId="7" borderId="14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3" fontId="11" fillId="0" borderId="3" xfId="0" applyNumberFormat="1" applyFont="1" applyBorder="1" applyAlignment="1">
      <alignment horizontal="center" vertical="center"/>
    </xf>
    <xf numFmtId="4" fontId="11" fillId="6" borderId="3" xfId="0" applyNumberFormat="1" applyFont="1" applyFill="1" applyBorder="1" applyAlignment="1">
      <alignment horizontal="right" vertical="center"/>
    </xf>
    <xf numFmtId="3" fontId="12" fillId="0" borderId="6" xfId="0" applyNumberFormat="1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4" fontId="11" fillId="6" borderId="22" xfId="0" applyNumberFormat="1" applyFont="1" applyFill="1" applyBorder="1" applyAlignment="1">
      <alignment horizontal="right" vertical="center"/>
    </xf>
    <xf numFmtId="3" fontId="11" fillId="0" borderId="22" xfId="0" applyNumberFormat="1" applyFont="1" applyBorder="1" applyAlignment="1">
      <alignment horizontal="center" vertical="center"/>
    </xf>
    <xf numFmtId="3" fontId="12" fillId="0" borderId="24" xfId="0" applyNumberFormat="1" applyFont="1" applyBorder="1" applyAlignment="1">
      <alignment horizontal="center" vertical="center"/>
    </xf>
    <xf numFmtId="3" fontId="12" fillId="0" borderId="26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3" fontId="11" fillId="0" borderId="15" xfId="0" applyNumberFormat="1" applyFont="1" applyBorder="1" applyAlignment="1">
      <alignment horizontal="center" vertical="center"/>
    </xf>
    <xf numFmtId="3" fontId="11" fillId="0" borderId="11" xfId="0" applyNumberFormat="1" applyFont="1" applyBorder="1" applyAlignment="1">
      <alignment horizontal="center" vertical="center"/>
    </xf>
    <xf numFmtId="4" fontId="11" fillId="6" borderId="1" xfId="0" applyNumberFormat="1" applyFont="1" applyFill="1" applyBorder="1" applyAlignment="1">
      <alignment horizontal="right" vertical="center"/>
    </xf>
    <xf numFmtId="4" fontId="11" fillId="6" borderId="11" xfId="0" applyNumberFormat="1" applyFont="1" applyFill="1" applyBorder="1" applyAlignment="1">
      <alignment horizontal="right" vertical="center"/>
    </xf>
    <xf numFmtId="4" fontId="11" fillId="6" borderId="1" xfId="0" applyNumberFormat="1" applyFont="1" applyFill="1" applyBorder="1" applyAlignment="1">
      <alignment horizontal="right" vertical="center"/>
    </xf>
    <xf numFmtId="4" fontId="11" fillId="6" borderId="8" xfId="0" applyNumberFormat="1" applyFont="1" applyFill="1" applyBorder="1" applyAlignment="1">
      <alignment horizontal="right" vertical="center"/>
    </xf>
    <xf numFmtId="4" fontId="11" fillId="6" borderId="11" xfId="0" applyNumberFormat="1" applyFont="1" applyFill="1" applyBorder="1" applyAlignment="1">
      <alignment horizontal="right" vertical="center"/>
    </xf>
    <xf numFmtId="3" fontId="11" fillId="0" borderId="1" xfId="0" applyNumberFormat="1" applyFont="1" applyBorder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  <xf numFmtId="3" fontId="11" fillId="0" borderId="11" xfId="0" applyNumberFormat="1" applyFont="1" applyBorder="1" applyAlignment="1">
      <alignment horizontal="center" vertical="center"/>
    </xf>
    <xf numFmtId="3" fontId="11" fillId="0" borderId="3" xfId="0" applyNumberFormat="1" applyFont="1" applyBorder="1" applyAlignment="1">
      <alignment horizontal="center" vertical="center"/>
    </xf>
    <xf numFmtId="4" fontId="11" fillId="6" borderId="3" xfId="0" applyNumberFormat="1" applyFont="1" applyFill="1" applyBorder="1" applyAlignment="1">
      <alignment horizontal="right" vertical="center"/>
    </xf>
    <xf numFmtId="4" fontId="11" fillId="6" borderId="4" xfId="0" applyNumberFormat="1" applyFont="1" applyFill="1" applyBorder="1" applyAlignment="1">
      <alignment horizontal="right" vertical="center"/>
    </xf>
    <xf numFmtId="4" fontId="11" fillId="6" borderId="22" xfId="0" applyNumberFormat="1" applyFont="1" applyFill="1" applyBorder="1" applyAlignment="1">
      <alignment horizontal="right" vertical="center"/>
    </xf>
    <xf numFmtId="3" fontId="11" fillId="0" borderId="22" xfId="0" applyNumberFormat="1" applyFont="1" applyBorder="1" applyAlignment="1">
      <alignment horizontal="center" vertical="center"/>
    </xf>
    <xf numFmtId="3" fontId="11" fillId="0" borderId="32" xfId="0" applyNumberFormat="1" applyFont="1" applyBorder="1" applyAlignment="1">
      <alignment horizontal="center" vertical="center"/>
    </xf>
    <xf numFmtId="4" fontId="11" fillId="6" borderId="3" xfId="0" applyNumberFormat="1" applyFont="1" applyFill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4" fontId="11" fillId="6" borderId="15" xfId="0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left" vertical="center"/>
    </xf>
    <xf numFmtId="4" fontId="11" fillId="6" borderId="1" xfId="0" applyNumberFormat="1" applyFont="1" applyFill="1" applyBorder="1" applyAlignment="1">
      <alignment vertical="center"/>
    </xf>
    <xf numFmtId="3" fontId="11" fillId="0" borderId="3" xfId="0" applyNumberFormat="1" applyFont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4" fontId="11" fillId="6" borderId="22" xfId="0" applyNumberFormat="1" applyFont="1" applyFill="1" applyBorder="1" applyAlignment="1">
      <alignment horizontal="right" vertical="center"/>
    </xf>
    <xf numFmtId="3" fontId="11" fillId="0" borderId="22" xfId="0" applyNumberFormat="1" applyFont="1" applyBorder="1" applyAlignment="1">
      <alignment horizontal="center" vertical="center"/>
    </xf>
    <xf numFmtId="3" fontId="12" fillId="0" borderId="24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3" fontId="11" fillId="0" borderId="15" xfId="0" applyNumberFormat="1" applyFont="1" applyBorder="1" applyAlignment="1">
      <alignment horizontal="center" vertical="center"/>
    </xf>
    <xf numFmtId="3" fontId="11" fillId="0" borderId="11" xfId="0" applyNumberFormat="1" applyFont="1" applyBorder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  <xf numFmtId="4" fontId="11" fillId="6" borderId="1" xfId="0" applyNumberFormat="1" applyFont="1" applyFill="1" applyBorder="1" applyAlignment="1">
      <alignment horizontal="right" vertical="center"/>
    </xf>
    <xf numFmtId="4" fontId="11" fillId="6" borderId="8" xfId="0" applyNumberFormat="1" applyFont="1" applyFill="1" applyBorder="1" applyAlignment="1">
      <alignment horizontal="right" vertical="center"/>
    </xf>
    <xf numFmtId="4" fontId="11" fillId="6" borderId="11" xfId="0" applyNumberFormat="1" applyFont="1" applyFill="1" applyBorder="1" applyAlignment="1">
      <alignment horizontal="right" vertical="center"/>
    </xf>
    <xf numFmtId="4" fontId="11" fillId="0" borderId="3" xfId="0" applyNumberFormat="1" applyFont="1" applyBorder="1" applyAlignment="1">
      <alignment horizontal="right" vertical="center"/>
    </xf>
    <xf numFmtId="4" fontId="11" fillId="0" borderId="32" xfId="0" applyNumberFormat="1" applyFont="1" applyBorder="1" applyAlignment="1">
      <alignment horizontal="right" vertical="center"/>
    </xf>
    <xf numFmtId="4" fontId="11" fillId="0" borderId="22" xfId="0" applyNumberFormat="1" applyFont="1" applyBorder="1" applyAlignment="1">
      <alignment horizontal="right" vertical="center"/>
    </xf>
    <xf numFmtId="4" fontId="0" fillId="0" borderId="0" xfId="0" applyNumberFormat="1" applyAlignment="1">
      <alignment vertical="center"/>
    </xf>
    <xf numFmtId="16" fontId="14" fillId="0" borderId="11" xfId="0" applyNumberFormat="1" applyFont="1" applyBorder="1" applyAlignment="1">
      <alignment horizontal="center" vertical="center"/>
    </xf>
    <xf numFmtId="3" fontId="11" fillId="0" borderId="3" xfId="0" applyNumberFormat="1" applyFont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3" fontId="11" fillId="0" borderId="22" xfId="0" applyNumberFormat="1" applyFont="1" applyBorder="1" applyAlignment="1">
      <alignment horizontal="center" vertical="center"/>
    </xf>
    <xf numFmtId="3" fontId="12" fillId="0" borderId="24" xfId="0" applyNumberFormat="1" applyFont="1" applyBorder="1" applyAlignment="1">
      <alignment horizontal="center" vertical="center"/>
    </xf>
    <xf numFmtId="4" fontId="11" fillId="6" borderId="1" xfId="0" applyNumberFormat="1" applyFont="1" applyFill="1" applyBorder="1" applyAlignment="1">
      <alignment horizontal="right" vertical="center"/>
    </xf>
    <xf numFmtId="4" fontId="11" fillId="6" borderId="11" xfId="0" applyNumberFormat="1" applyFont="1" applyFill="1" applyBorder="1" applyAlignment="1">
      <alignment horizontal="right" vertical="center"/>
    </xf>
    <xf numFmtId="3" fontId="11" fillId="0" borderId="1" xfId="0" applyNumberFormat="1" applyFont="1" applyBorder="1" applyAlignment="1">
      <alignment horizontal="center" vertical="center"/>
    </xf>
    <xf numFmtId="3" fontId="11" fillId="0" borderId="11" xfId="0" applyNumberFormat="1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right" vertical="center"/>
    </xf>
    <xf numFmtId="4" fontId="11" fillId="0" borderId="22" xfId="0" applyNumberFormat="1" applyFont="1" applyBorder="1" applyAlignment="1">
      <alignment horizontal="right" vertical="center"/>
    </xf>
    <xf numFmtId="3" fontId="11" fillId="0" borderId="15" xfId="0" applyNumberFormat="1" applyFont="1" applyBorder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  <xf numFmtId="4" fontId="11" fillId="6" borderId="8" xfId="0" applyNumberFormat="1" applyFont="1" applyFill="1" applyBorder="1" applyAlignment="1">
      <alignment horizontal="right" vertical="center"/>
    </xf>
    <xf numFmtId="4" fontId="11" fillId="0" borderId="4" xfId="0" applyNumberFormat="1" applyFont="1" applyBorder="1" applyAlignment="1">
      <alignment horizontal="right" vertical="center"/>
    </xf>
    <xf numFmtId="3" fontId="15" fillId="0" borderId="22" xfId="0" applyNumberFormat="1" applyFont="1" applyBorder="1" applyAlignment="1">
      <alignment horizontal="left" vertical="center"/>
    </xf>
    <xf numFmtId="4" fontId="14" fillId="0" borderId="7" xfId="0" applyNumberFormat="1" applyFont="1" applyBorder="1" applyAlignment="1">
      <alignment horizontal="left" vertical="center"/>
    </xf>
    <xf numFmtId="4" fontId="14" fillId="0" borderId="22" xfId="0" applyNumberFormat="1" applyFont="1" applyBorder="1" applyAlignment="1">
      <alignment horizontal="left" vertical="center"/>
    </xf>
    <xf numFmtId="4" fontId="14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4" fontId="14" fillId="0" borderId="4" xfId="0" applyNumberFormat="1" applyFont="1" applyBorder="1" applyAlignment="1">
      <alignment horizontal="left" vertical="center"/>
    </xf>
    <xf numFmtId="0" fontId="0" fillId="0" borderId="2" xfId="0" applyBorder="1"/>
    <xf numFmtId="4" fontId="14" fillId="0" borderId="15" xfId="0" applyNumberFormat="1" applyFont="1" applyBorder="1" applyAlignment="1">
      <alignment horizontal="left" vertical="center"/>
    </xf>
    <xf numFmtId="0" fontId="0" fillId="0" borderId="0" xfId="0" pivotButton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6" borderId="0" xfId="0" applyFont="1" applyFill="1" applyAlignment="1">
      <alignment horizontal="left"/>
    </xf>
    <xf numFmtId="0" fontId="8" fillId="6" borderId="0" xfId="0" applyNumberFormat="1" applyFont="1" applyFill="1"/>
    <xf numFmtId="4" fontId="8" fillId="6" borderId="0" xfId="0" applyNumberFormat="1" applyFont="1" applyFill="1"/>
    <xf numFmtId="3" fontId="6" fillId="0" borderId="29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left"/>
    </xf>
    <xf numFmtId="4" fontId="0" fillId="0" borderId="8" xfId="0" applyNumberFormat="1" applyBorder="1"/>
    <xf numFmtId="0" fontId="0" fillId="0" borderId="1" xfId="0" applyBorder="1" applyAlignment="1">
      <alignment horizontal="left"/>
    </xf>
    <xf numFmtId="4" fontId="0" fillId="0" borderId="1" xfId="0" applyNumberFormat="1" applyBorder="1"/>
    <xf numFmtId="4" fontId="0" fillId="0" borderId="17" xfId="0" applyNumberFormat="1" applyBorder="1"/>
    <xf numFmtId="4" fontId="0" fillId="0" borderId="19" xfId="0" applyNumberFormat="1" applyBorder="1"/>
    <xf numFmtId="0" fontId="0" fillId="0" borderId="11" xfId="0" applyBorder="1" applyAlignment="1">
      <alignment horizontal="left"/>
    </xf>
    <xf numFmtId="4" fontId="0" fillId="0" borderId="11" xfId="0" applyNumberFormat="1" applyBorder="1"/>
    <xf numFmtId="4" fontId="0" fillId="0" borderId="21" xfId="0" applyNumberFormat="1" applyBorder="1"/>
    <xf numFmtId="3" fontId="18" fillId="0" borderId="37" xfId="0" applyNumberFormat="1" applyFont="1" applyBorder="1" applyAlignment="1">
      <alignment horizontal="center" vertical="center"/>
    </xf>
    <xf numFmtId="3" fontId="6" fillId="0" borderId="33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/>
    </xf>
    <xf numFmtId="0" fontId="0" fillId="6" borderId="8" xfId="0" applyFill="1" applyBorder="1" applyAlignment="1">
      <alignment horizontal="left"/>
    </xf>
    <xf numFmtId="0" fontId="0" fillId="6" borderId="8" xfId="0" applyNumberFormat="1" applyFill="1" applyBorder="1" applyAlignment="1">
      <alignment horizontal="center" vertical="center"/>
    </xf>
    <xf numFmtId="4" fontId="0" fillId="6" borderId="8" xfId="0" applyNumberFormat="1" applyFill="1" applyBorder="1"/>
    <xf numFmtId="4" fontId="0" fillId="6" borderId="19" xfId="0" applyNumberFormat="1" applyFill="1" applyBorder="1"/>
    <xf numFmtId="0" fontId="0" fillId="6" borderId="0" xfId="0" applyFill="1"/>
    <xf numFmtId="0" fontId="19" fillId="6" borderId="18" xfId="0" applyFont="1" applyFill="1" applyBorder="1" applyAlignment="1">
      <alignment horizontal="center" vertical="center"/>
    </xf>
    <xf numFmtId="0" fontId="20" fillId="6" borderId="8" xfId="0" applyFont="1" applyFill="1" applyBorder="1" applyAlignment="1">
      <alignment horizontal="left"/>
    </xf>
    <xf numFmtId="0" fontId="20" fillId="6" borderId="8" xfId="0" applyNumberFormat="1" applyFont="1" applyFill="1" applyBorder="1" applyAlignment="1">
      <alignment horizontal="center" vertical="center"/>
    </xf>
    <xf numFmtId="4" fontId="20" fillId="6" borderId="8" xfId="0" applyNumberFormat="1" applyFont="1" applyFill="1" applyBorder="1"/>
    <xf numFmtId="4" fontId="20" fillId="6" borderId="19" xfId="0" applyNumberFormat="1" applyFont="1" applyFill="1" applyBorder="1"/>
    <xf numFmtId="0" fontId="20" fillId="6" borderId="0" xfId="0" applyFont="1" applyFill="1"/>
    <xf numFmtId="3" fontId="0" fillId="0" borderId="8" xfId="0" applyNumberFormat="1" applyBorder="1" applyAlignment="1">
      <alignment horizontal="center" vertical="center"/>
    </xf>
    <xf numFmtId="0" fontId="16" fillId="0" borderId="34" xfId="0" applyFont="1" applyBorder="1" applyAlignment="1">
      <alignment horizontal="center"/>
    </xf>
    <xf numFmtId="0" fontId="16" fillId="0" borderId="41" xfId="0" applyFont="1" applyBorder="1" applyAlignment="1">
      <alignment horizontal="center"/>
    </xf>
    <xf numFmtId="0" fontId="16" fillId="0" borderId="35" xfId="0" applyFont="1" applyBorder="1" applyAlignment="1">
      <alignment horizontal="center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7" borderId="34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3" fontId="12" fillId="0" borderId="6" xfId="0" applyNumberFormat="1" applyFont="1" applyBorder="1" applyAlignment="1">
      <alignment horizontal="center" vertical="center"/>
    </xf>
    <xf numFmtId="3" fontId="12" fillId="0" borderId="5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4" fontId="11" fillId="6" borderId="3" xfId="0" applyNumberFormat="1" applyFont="1" applyFill="1" applyBorder="1" applyAlignment="1">
      <alignment horizontal="right" vertical="center"/>
    </xf>
    <xf numFmtId="4" fontId="11" fillId="6" borderId="22" xfId="0" applyNumberFormat="1" applyFont="1" applyFill="1" applyBorder="1" applyAlignment="1">
      <alignment horizontal="right" vertical="center"/>
    </xf>
    <xf numFmtId="4" fontId="11" fillId="6" borderId="4" xfId="0" applyNumberFormat="1" applyFont="1" applyFill="1" applyBorder="1" applyAlignment="1">
      <alignment horizontal="right" vertical="center"/>
    </xf>
    <xf numFmtId="3" fontId="11" fillId="0" borderId="3" xfId="0" applyNumberFormat="1" applyFont="1" applyBorder="1" applyAlignment="1">
      <alignment horizontal="center" vertical="center"/>
    </xf>
    <xf numFmtId="3" fontId="11" fillId="0" borderId="22" xfId="0" applyNumberFormat="1" applyFont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3" fontId="12" fillId="0" borderId="24" xfId="0" applyNumberFormat="1" applyFont="1" applyBorder="1" applyAlignment="1">
      <alignment horizontal="center" vertical="center"/>
    </xf>
    <xf numFmtId="4" fontId="0" fillId="0" borderId="22" xfId="0" applyNumberFormat="1" applyBorder="1" applyAlignment="1">
      <alignment horizontal="right" vertical="center"/>
    </xf>
    <xf numFmtId="4" fontId="0" fillId="0" borderId="4" xfId="0" applyNumberFormat="1" applyBorder="1" applyAlignment="1">
      <alignment horizontal="right" vertical="center"/>
    </xf>
    <xf numFmtId="4" fontId="11" fillId="0" borderId="3" xfId="0" applyNumberFormat="1" applyFont="1" applyBorder="1" applyAlignment="1">
      <alignment horizontal="right" vertical="center"/>
    </xf>
    <xf numFmtId="4" fontId="11" fillId="0" borderId="22" xfId="0" applyNumberFormat="1" applyFont="1" applyBorder="1" applyAlignment="1">
      <alignment horizontal="right" vertical="center"/>
    </xf>
    <xf numFmtId="4" fontId="11" fillId="0" borderId="4" xfId="0" applyNumberFormat="1" applyFont="1" applyBorder="1" applyAlignment="1">
      <alignment horizontal="right" vertical="center"/>
    </xf>
    <xf numFmtId="4" fontId="11" fillId="0" borderId="3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4" fontId="11" fillId="0" borderId="4" xfId="0" applyNumberFormat="1" applyFont="1" applyBorder="1" applyAlignment="1">
      <alignment horizontal="right" vertical="center" indent="1"/>
    </xf>
    <xf numFmtId="3" fontId="12" fillId="0" borderId="17" xfId="0" applyNumberFormat="1" applyFont="1" applyBorder="1" applyAlignment="1">
      <alignment horizontal="center" vertical="center"/>
    </xf>
    <xf numFmtId="3" fontId="12" fillId="0" borderId="19" xfId="0" applyNumberFormat="1" applyFont="1" applyBorder="1" applyAlignment="1">
      <alignment horizontal="center" vertical="center"/>
    </xf>
    <xf numFmtId="3" fontId="12" fillId="0" borderId="21" xfId="0" applyNumberFormat="1" applyFont="1" applyBorder="1" applyAlignment="1">
      <alignment horizontal="center" vertical="center"/>
    </xf>
    <xf numFmtId="4" fontId="11" fillId="6" borderId="1" xfId="0" applyNumberFormat="1" applyFont="1" applyFill="1" applyBorder="1" applyAlignment="1">
      <alignment horizontal="right" vertical="center"/>
    </xf>
    <xf numFmtId="4" fontId="11" fillId="6" borderId="11" xfId="0" applyNumberFormat="1" applyFont="1" applyFill="1" applyBorder="1" applyAlignment="1">
      <alignment horizontal="right" vertical="center"/>
    </xf>
    <xf numFmtId="0" fontId="6" fillId="0" borderId="2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3" fontId="11" fillId="0" borderId="32" xfId="0" applyNumberFormat="1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3" fontId="11" fillId="0" borderId="15" xfId="0" applyNumberFormat="1" applyFont="1" applyBorder="1" applyAlignment="1">
      <alignment horizontal="center" vertical="center"/>
    </xf>
    <xf numFmtId="4" fontId="11" fillId="6" borderId="8" xfId="0" applyNumberFormat="1" applyFont="1" applyFill="1" applyBorder="1" applyAlignment="1">
      <alignment horizontal="right" vertical="center"/>
    </xf>
    <xf numFmtId="3" fontId="11" fillId="0" borderId="8" xfId="0" applyNumberFormat="1" applyFont="1" applyBorder="1" applyAlignment="1">
      <alignment horizontal="center" vertical="center"/>
    </xf>
    <xf numFmtId="3" fontId="11" fillId="0" borderId="1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12" fillId="0" borderId="30" xfId="0" applyNumberFormat="1" applyFont="1" applyBorder="1" applyAlignment="1">
      <alignment horizontal="center" vertical="center"/>
    </xf>
    <xf numFmtId="3" fontId="12" fillId="0" borderId="26" xfId="0" applyNumberFormat="1" applyFont="1" applyBorder="1" applyAlignment="1">
      <alignment horizontal="center" vertical="center"/>
    </xf>
    <xf numFmtId="4" fontId="11" fillId="6" borderId="3" xfId="0" applyNumberFormat="1" applyFont="1" applyFill="1" applyBorder="1" applyAlignment="1">
      <alignment horizontal="center" vertical="center"/>
    </xf>
    <xf numFmtId="4" fontId="11" fillId="6" borderId="22" xfId="0" applyNumberFormat="1" applyFont="1" applyFill="1" applyBorder="1" applyAlignment="1">
      <alignment horizontal="center" vertical="center"/>
    </xf>
    <xf numFmtId="4" fontId="11" fillId="6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4"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4" formatCode="#,##0.00"/>
    </dxf>
    <dxf>
      <numFmt numFmtId="4" formatCode="#,##0.00"/>
    </dxf>
    <dxf>
      <alignment horizontal="center" readingOrder="0"/>
    </dxf>
    <dxf>
      <alignment horizontal="center" readingOrder="0"/>
    </dxf>
    <dxf>
      <alignment horizontal="justify" vertical="center" wrapText="1" readingOrder="0"/>
    </dxf>
    <dxf>
      <alignment horizontal="justify" vertical="center" wrapText="1" readingOrder="0"/>
    </dxf>
    <dxf>
      <alignment horizontal="center" readingOrder="0"/>
    </dxf>
    <dxf>
      <alignment horizontal="center" readingOrder="0"/>
    </dxf>
    <dxf>
      <alignment horizontal="justify" vertical="center" wrapText="1" readingOrder="0"/>
    </dxf>
    <dxf>
      <alignment horizontal="justify" vertical="center" wrapText="1" readingOrder="0"/>
    </dxf>
  </dxfs>
  <tableStyles count="0" defaultTableStyle="TableStyleMedium2" defaultPivotStyle="PivotStyleLight16"/>
  <colors>
    <mruColors>
      <color rgb="FF66FF99"/>
      <color rgb="FFFFFFCC"/>
      <color rgb="FF66FFFF"/>
      <color rgb="FF0000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entura Corisonco Jorge Luis" refreshedDate="44655.574694097224" createdVersion="6" refreshedVersion="6" minRefreshableVersion="3" recordCount="86">
  <cacheSource type="worksheet">
    <worksheetSource ref="A3:M89" sheet="INCL. y EXCL. 1ER TRIM.2022"/>
  </cacheSource>
  <cacheFields count="13">
    <cacheField name="N°" numFmtId="0">
      <sharedItems containsBlank="1" containsMixedTypes="1" containsNumber="1" containsInteger="1" minValue="1" maxValue="46"/>
    </cacheField>
    <cacheField name="N° Resolución" numFmtId="0">
      <sharedItems containsBlank="1"/>
    </cacheField>
    <cacheField name="DEPENDENCIA SOLICITANTE" numFmtId="0">
      <sharedItems containsBlank="1" count="31">
        <s v="Gerencia Central de Logística"/>
        <s v="Central de Abastecimiento de Bienes Estratégicos"/>
        <s v="Centro Nacional de Salud Renal"/>
        <s v="Red Asistencial Huaraz"/>
        <s v="Red Asistencial Moyobamba"/>
        <s v="Red Asistencia Ancash"/>
        <s v="Red Asistencial Piura"/>
        <s v="Red Asistencial Loreto"/>
        <s v="Red Asistencial Amazonas"/>
        <s v="Red Prestacional Sabogal"/>
        <s v="Red Asistencial Junin"/>
        <s v="Red Asistencial Tacna"/>
        <s v="Red Asistencial La Libertad"/>
        <s v="Red Prestacional Rebagliati"/>
        <s v="Red Asistencial Ancash"/>
        <s v="Red Asistencial Ica"/>
        <s v="Red Asistencial Lambayeque"/>
        <s v="Red Asistencial Cajamarca"/>
        <s v="Red Asistencial Cusco"/>
        <s v="Red Asistencial Ayacucho"/>
        <s v="Red Asistencial Juliaca"/>
        <s v="Red Asistencial Arequipa"/>
        <s v="Red Asistencial Madre de Dios"/>
        <s v="Red Asistencial Pasco"/>
        <s v="Red Perstacional Rebagliati"/>
        <s v="Red Prestacional Almenara"/>
        <s v="Red Asistencial Píura"/>
        <s v="Red Asistencial Puno"/>
        <s v="Red Asistencial Apurimac"/>
        <s v="Instituto Nacional Cardiovascular"/>
        <m/>
      </sharedItems>
    </cacheField>
    <cacheField name="Fecha_x000a_de_x000a_Resolución" numFmtId="0">
      <sharedItems containsBlank="1"/>
    </cacheField>
    <cacheField name="Número total de procesos incluidos" numFmtId="3">
      <sharedItems containsSemiMixedTypes="0" containsString="0" containsNumber="1" containsInteger="1" minValue="0" maxValue="1992"/>
    </cacheField>
    <cacheField name=" Número total de procesos excluidos" numFmtId="3">
      <sharedItems containsSemiMixedTypes="0" containsString="0" containsNumber="1" containsInteger="1" minValue="0" maxValue="45" count="7">
        <n v="0"/>
        <n v="1"/>
        <n v="2"/>
        <n v="7"/>
        <n v="6"/>
        <n v="14"/>
        <n v="45"/>
      </sharedItems>
    </cacheField>
    <cacheField name="Total Incluido_x000a_por Red_x000a_Soles_x000a_S/." numFmtId="4">
      <sharedItems containsSemiMixedTypes="0" containsString="0" containsNumber="1" minValue="0" maxValue="3790802475.7499995" count="86">
        <n v="2938535204.0500002"/>
        <n v="276737536.68000001"/>
        <n v="2839520.68"/>
        <n v="28187422.199999999"/>
        <n v="883648.5"/>
        <n v="659090.44999999995"/>
        <n v="1064720.33"/>
        <n v="125836.78"/>
        <n v="9271976"/>
        <n v="1121071.28"/>
        <n v="4278978.82"/>
        <n v="898347.82"/>
        <n v="2355658.67"/>
        <n v="81563114.349999994"/>
        <n v="396396"/>
        <n v="191160"/>
        <n v="963570"/>
        <n v="876457.25999999989"/>
        <n v="687620"/>
        <n v="172800"/>
        <n v="6229293.8300000001"/>
        <n v="2137345.46"/>
        <n v="1955280.9"/>
        <n v="80004.850000000006"/>
        <n v="106243487.48"/>
        <n v="263556.45"/>
        <n v="1699297.21"/>
        <n v="5484007.0999999996"/>
        <n v="499500"/>
        <n v="25516437.059999999"/>
        <n v="3018727.9"/>
        <n v="416250"/>
        <n v="545332.08000000007"/>
        <n v="311760"/>
        <n v="629339.4"/>
        <n v="562082.31000000006"/>
        <n v="1737074"/>
        <n v="266204.79999999999"/>
        <n v="735600"/>
        <n v="408981.76000000001"/>
        <n v="5845577.4900000002"/>
        <n v="518800.62"/>
        <n v="16959752.02"/>
        <n v="1368344.25"/>
        <n v="677680.72"/>
        <n v="142619.4"/>
        <n v="445501.85"/>
        <n v="1641000"/>
        <n v="412436"/>
        <n v="78745.759999999995"/>
        <n v="180000"/>
        <n v="104552.54"/>
        <n v="81378617.599999994"/>
        <n v="847016.83"/>
        <n v="7434835.25"/>
        <n v="1060052.3900000001"/>
        <n v="602400"/>
        <n v="255000"/>
        <n v="4319360.26"/>
        <n v="1692492.15"/>
        <n v="472770"/>
        <n v="0"/>
        <n v="479040"/>
        <n v="186372.96"/>
        <n v="5997362.9900000002"/>
        <n v="948000"/>
        <n v="316983.69"/>
        <n v="2126519.38"/>
        <n v="2365720.4700000002"/>
        <n v="1386800.56"/>
        <n v="176784.13"/>
        <n v="398600.54"/>
        <n v="108177645.37"/>
        <n v="383644.98"/>
        <n v="13194124.16"/>
        <n v="1357067"/>
        <n v="3480824.25"/>
        <n v="162108"/>
        <n v="742079.49"/>
        <n v="4565737.07"/>
        <n v="2050399.48"/>
        <n v="103350"/>
        <n v="167000"/>
        <n v="4448456.6399999997"/>
        <n v="600607"/>
        <n v="3790802475.7499995"/>
      </sharedItems>
    </cacheField>
    <cacheField name="Total Excluido_x000a_por Red_x000a_Soles_x000a_S/." numFmtId="4">
      <sharedItems containsSemiMixedTypes="0" containsString="0" containsNumber="1" minValue="0" maxValue="27464305.920000002" count="15">
        <n v="0"/>
        <n v="4704964.08"/>
        <n v="750004.78"/>
        <n v="400000"/>
        <n v="2614400"/>
        <n v="144367"/>
        <n v="7057080"/>
        <n v="2949905.5999999996"/>
        <n v="61824.12"/>
        <n v="147729"/>
        <n v="507496.25"/>
        <n v="436968.89"/>
        <n v="2863110.2"/>
        <n v="4826456"/>
        <n v="27464305.920000002"/>
      </sharedItems>
    </cacheField>
    <cacheField name="Total Incluido_x000a_por  Versión_x000a_Soles_x000a_S/." numFmtId="4">
      <sharedItems containsString="0" containsBlank="1" containsNumber="1" minValue="104552.54" maxValue="3790802475.7500005" count="48">
        <n v="2938535204.0500002"/>
        <n v="276737536.68000001"/>
        <n v="31026942.879999999"/>
        <m/>
        <n v="883648.5"/>
        <n v="659090.44999999995"/>
        <n v="1064720.33"/>
        <n v="125836.78"/>
        <n v="10393047.279999999"/>
        <n v="4278978.82"/>
        <n v="898347.82"/>
        <n v="2355658.67"/>
        <n v="81563114.349999994"/>
        <n v="587556"/>
        <n v="1840027.26"/>
        <n v="687620"/>
        <n v="6402093.8300000001"/>
        <n v="2137345.46"/>
        <n v="2035285.75"/>
        <n v="106243487.48"/>
        <n v="7446860.7599999998"/>
        <n v="499500"/>
        <n v="25516437.059999999"/>
        <n v="3434977.9"/>
        <n v="857092.08"/>
        <n v="629339.4"/>
        <n v="2565361.11"/>
        <n v="1144581.76"/>
        <n v="5845577.4900000002"/>
        <n v="19524577.609999999"/>
        <n v="2229121.25"/>
        <n v="412436"/>
        <n v="258745.76"/>
        <n v="104552.54"/>
        <n v="89660469.680000007"/>
        <n v="1662452.39"/>
        <n v="6266852.4100000001"/>
        <n v="472770"/>
        <n v="665412.96"/>
        <n v="5997362.9900000002"/>
        <n v="3391503.07"/>
        <n v="2365720.4700000002"/>
        <n v="1386800.56"/>
        <n v="108753030.04000001"/>
        <n v="18577768.390000001"/>
        <n v="7628566.04"/>
        <n v="5049063.6399999997"/>
        <n v="3790802475.7500005"/>
      </sharedItems>
    </cacheField>
    <cacheField name="Total Excluido_x000a_por Versión_x000a_en Soles_x000a_S/." numFmtId="4">
      <sharedItems containsString="0" containsBlank="1" containsNumber="1" minValue="0" maxValue="27464305.920000002" count="15">
        <n v="0"/>
        <m/>
        <n v="4704964.08"/>
        <n v="750004.78"/>
        <n v="400000"/>
        <n v="2614400"/>
        <n v="144367"/>
        <n v="10006985.6"/>
        <n v="61824.12"/>
        <n v="147729"/>
        <n v="507496.25"/>
        <n v="436968.89"/>
        <n v="2863110.2"/>
        <n v="4826456"/>
        <n v="27464305.920000002"/>
      </sharedItems>
    </cacheField>
    <cacheField name="Número de rectificaciones" numFmtId="3">
      <sharedItems containsNonDate="0" containsString="0" containsBlank="1"/>
    </cacheField>
    <cacheField name="Versión" numFmtId="0">
      <sharedItems containsBlank="1"/>
    </cacheField>
    <cacheField name="Fecha de Publicación_x000a_en SEACE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6">
  <r>
    <n v="1"/>
    <s v="001-GCL-ESSALUD-2021"/>
    <x v="0"/>
    <s v="11.01.2022"/>
    <n v="1692"/>
    <x v="0"/>
    <x v="0"/>
    <x v="0"/>
    <x v="0"/>
    <x v="0"/>
    <m/>
    <s v="1era. Versión"/>
    <s v="11.01.2022"/>
  </r>
  <r>
    <n v="2"/>
    <s v="06-CEABE-ESSALUD-2022"/>
    <x v="1"/>
    <s v="24.01.2022"/>
    <n v="22"/>
    <x v="0"/>
    <x v="1"/>
    <x v="0"/>
    <x v="1"/>
    <x v="0"/>
    <m/>
    <s v="2da. Versión"/>
    <s v="24.01.2022"/>
  </r>
  <r>
    <n v="3"/>
    <s v="04-GSR-CNSR-ESSALUD-2022"/>
    <x v="2"/>
    <s v="25.01.2022"/>
    <n v="1"/>
    <x v="0"/>
    <x v="2"/>
    <x v="0"/>
    <x v="2"/>
    <x v="0"/>
    <m/>
    <s v="3ra. Versión"/>
    <s v="26.01.2022"/>
  </r>
  <r>
    <m/>
    <s v="11-CEABE-ESSALUD-2022"/>
    <x v="1"/>
    <s v="26.02.2022"/>
    <n v="12"/>
    <x v="0"/>
    <x v="3"/>
    <x v="0"/>
    <x v="3"/>
    <x v="1"/>
    <m/>
    <m/>
    <m/>
  </r>
  <r>
    <n v="4"/>
    <s v="027-D-RAHZ-ESSALUD-2022"/>
    <x v="3"/>
    <s v="21.01.2022"/>
    <n v="1"/>
    <x v="0"/>
    <x v="4"/>
    <x v="0"/>
    <x v="4"/>
    <x v="0"/>
    <m/>
    <s v="4ta. Versión"/>
    <s v="27.01.2022"/>
  </r>
  <r>
    <n v="5"/>
    <s v="006-GCL-ESSALUD-2022"/>
    <x v="0"/>
    <s v="27.01.2022"/>
    <n v="2"/>
    <x v="0"/>
    <x v="5"/>
    <x v="0"/>
    <x v="5"/>
    <x v="0"/>
    <m/>
    <s v="5ta. Versión"/>
    <s v="27.01.2022"/>
  </r>
  <r>
    <n v="6"/>
    <s v="12-GCL-ESSALUD-2022"/>
    <x v="0"/>
    <s v="31.01.2022"/>
    <n v="3"/>
    <x v="0"/>
    <x v="6"/>
    <x v="0"/>
    <x v="6"/>
    <x v="0"/>
    <m/>
    <s v="6ta. Versión"/>
    <s v="01.02.2022"/>
  </r>
  <r>
    <n v="7"/>
    <s v="40-D-RAMOY-ESSALUD-2022"/>
    <x v="4"/>
    <s v="01.02.2022"/>
    <n v="1"/>
    <x v="0"/>
    <x v="7"/>
    <x v="0"/>
    <x v="7"/>
    <x v="0"/>
    <m/>
    <s v="7ma. Versión"/>
    <s v="01.02.2022"/>
  </r>
  <r>
    <n v="8"/>
    <s v="31-CEABE-ESSALUD-20222"/>
    <x v="1"/>
    <s v="02.02.2022"/>
    <n v="1"/>
    <x v="0"/>
    <x v="8"/>
    <x v="0"/>
    <x v="8"/>
    <x v="0"/>
    <m/>
    <s v="8va. Versión"/>
    <s v="02.02.2022"/>
  </r>
  <r>
    <m/>
    <s v="34-GRAAN-ESSALUD-2022"/>
    <x v="5"/>
    <s v="31.01.2022"/>
    <n v="1"/>
    <x v="0"/>
    <x v="9"/>
    <x v="0"/>
    <x v="3"/>
    <x v="1"/>
    <m/>
    <m/>
    <m/>
  </r>
  <r>
    <n v="9"/>
    <s v="19-GCL-ESSALUD-2022"/>
    <x v="0"/>
    <s v="03.02.2022"/>
    <n v="4"/>
    <x v="0"/>
    <x v="10"/>
    <x v="0"/>
    <x v="9"/>
    <x v="0"/>
    <m/>
    <s v="9na. Versión"/>
    <s v="03.02.2022"/>
  </r>
  <r>
    <n v="10"/>
    <s v="10-GR-RAPI-ESSALUD-2022"/>
    <x v="6"/>
    <s v="04.02.2022"/>
    <n v="5"/>
    <x v="0"/>
    <x v="11"/>
    <x v="0"/>
    <x v="10"/>
    <x v="0"/>
    <m/>
    <s v="10ma. Versión"/>
    <s v="04.02.2022"/>
  </r>
  <r>
    <n v="11"/>
    <s v="47-GRALO-ESSALUD-2022"/>
    <x v="7"/>
    <s v="04.02.2022"/>
    <n v="1"/>
    <x v="1"/>
    <x v="12"/>
    <x v="1"/>
    <x v="11"/>
    <x v="2"/>
    <m/>
    <s v="11va. Versión"/>
    <s v="04.02.2022"/>
  </r>
  <r>
    <n v="12"/>
    <s v="32-CEABE-ESSALUD-2022"/>
    <x v="1"/>
    <s v="03.02.2022"/>
    <n v="7"/>
    <x v="0"/>
    <x v="13"/>
    <x v="0"/>
    <x v="12"/>
    <x v="0"/>
    <m/>
    <s v="12va. Versión"/>
    <s v="07.02.2022"/>
  </r>
  <r>
    <n v="13"/>
    <s v="66-DRAAM-ESSALUD-2022"/>
    <x v="8"/>
    <s v="07.02.2022"/>
    <n v="1"/>
    <x v="1"/>
    <x v="14"/>
    <x v="2"/>
    <x v="13"/>
    <x v="3"/>
    <m/>
    <s v="13va. Versión"/>
    <s v="07.02.2022"/>
  </r>
  <r>
    <m/>
    <s v="11-GSR-CNSR-ESSALUD-2022"/>
    <x v="2"/>
    <s v="04.02.2022"/>
    <n v="1"/>
    <x v="0"/>
    <x v="15"/>
    <x v="0"/>
    <x v="3"/>
    <x v="1"/>
    <m/>
    <m/>
    <m/>
  </r>
  <r>
    <n v="14"/>
    <s v="44-GRPS-ESSALUD-2022"/>
    <x v="9"/>
    <s v="07.02.2022"/>
    <n v="4"/>
    <x v="0"/>
    <x v="16"/>
    <x v="0"/>
    <x v="14"/>
    <x v="4"/>
    <m/>
    <s v="14va. Versión"/>
    <s v="08.02.2022"/>
  </r>
  <r>
    <m/>
    <s v="85-GRAJ-ESSALUD-2022"/>
    <x v="10"/>
    <s v="07.02.2022"/>
    <n v="3"/>
    <x v="2"/>
    <x v="17"/>
    <x v="3"/>
    <x v="3"/>
    <x v="1"/>
    <m/>
    <m/>
    <m/>
  </r>
  <r>
    <n v="15"/>
    <s v="27-GCL-ESSALUD-2022"/>
    <x v="0"/>
    <s v="10.02.2022"/>
    <n v="3"/>
    <x v="0"/>
    <x v="18"/>
    <x v="0"/>
    <x v="15"/>
    <x v="0"/>
    <m/>
    <s v="15va. Versión"/>
    <s v="10.02.2022"/>
  </r>
  <r>
    <n v="16"/>
    <s v="143-GRATA-ESSALUD-2022"/>
    <x v="11"/>
    <s v="10.02.2022"/>
    <n v="1"/>
    <x v="0"/>
    <x v="19"/>
    <x v="0"/>
    <x v="16"/>
    <x v="0"/>
    <m/>
    <s v="16va. Versión"/>
    <s v="11.02.2022"/>
  </r>
  <r>
    <m/>
    <s v="148-G-RALL-ESSALUD-2022"/>
    <x v="12"/>
    <s v="11.02.2022"/>
    <n v="12"/>
    <x v="0"/>
    <x v="20"/>
    <x v="0"/>
    <x v="3"/>
    <x v="1"/>
    <m/>
    <m/>
    <m/>
  </r>
  <r>
    <n v="17"/>
    <s v="88-GRPR-ESSALUD-2022"/>
    <x v="13"/>
    <s v="11.02.2022"/>
    <n v="3"/>
    <x v="3"/>
    <x v="21"/>
    <x v="4"/>
    <x v="17"/>
    <x v="5"/>
    <m/>
    <s v="17va. Versión"/>
    <s v="11.02.2022"/>
  </r>
  <r>
    <n v="18"/>
    <s v="61-GRAAN-ESSALUD-2022"/>
    <x v="14"/>
    <s v="09.02.2022"/>
    <n v="5"/>
    <x v="0"/>
    <x v="22"/>
    <x v="0"/>
    <x v="18"/>
    <x v="0"/>
    <m/>
    <s v="18va. Versión"/>
    <s v="14.02.2022"/>
  </r>
  <r>
    <m/>
    <s v="77-GRA-ICA-ESSALUD-2022"/>
    <x v="15"/>
    <s v="10.02.2022"/>
    <n v="1"/>
    <x v="0"/>
    <x v="23"/>
    <x v="0"/>
    <x v="3"/>
    <x v="1"/>
    <m/>
    <m/>
    <m/>
  </r>
  <r>
    <n v="19"/>
    <s v="31-GCL-ESSALUD-2022"/>
    <x v="0"/>
    <s v="15.02.2022"/>
    <n v="6"/>
    <x v="2"/>
    <x v="24"/>
    <x v="5"/>
    <x v="19"/>
    <x v="6"/>
    <m/>
    <s v="19va. Versión"/>
    <s v="16.02.2022"/>
  </r>
  <r>
    <n v="20"/>
    <s v="14-GR-RAPI-ESSALUD-2022"/>
    <x v="6"/>
    <s v="10.02.2022"/>
    <n v="2"/>
    <x v="0"/>
    <x v="25"/>
    <x v="0"/>
    <x v="20"/>
    <x v="7"/>
    <m/>
    <s v="20va. Versión"/>
    <s v="16.02.2022"/>
  </r>
  <r>
    <m/>
    <s v="138-GRPL-ESSALUD-2022"/>
    <x v="16"/>
    <s v="15.02.2022"/>
    <n v="4"/>
    <x v="2"/>
    <x v="26"/>
    <x v="6"/>
    <x v="3"/>
    <x v="1"/>
    <m/>
    <m/>
    <m/>
  </r>
  <r>
    <m/>
    <s v="161-G-RALL-ESSALUD-2022"/>
    <x v="12"/>
    <s v="15.02.2022"/>
    <n v="5"/>
    <x v="4"/>
    <x v="27"/>
    <x v="7"/>
    <x v="3"/>
    <x v="1"/>
    <m/>
    <m/>
    <m/>
  </r>
  <r>
    <n v="21"/>
    <s v="58-D-RAHZ-ESSALUD-2022"/>
    <x v="3"/>
    <s v="17.02.2022"/>
    <n v="1"/>
    <x v="0"/>
    <x v="28"/>
    <x v="0"/>
    <x v="21"/>
    <x v="0"/>
    <m/>
    <s v="21va. Versión"/>
    <s v="17.02.2022"/>
  </r>
  <r>
    <n v="22"/>
    <s v="50-CEABE-ESSALUD-2022"/>
    <x v="1"/>
    <s v="16.02.2022"/>
    <n v="12"/>
    <x v="0"/>
    <x v="29"/>
    <x v="0"/>
    <x v="22"/>
    <x v="0"/>
    <m/>
    <s v="22va. Versión"/>
    <s v="18.02.2022"/>
  </r>
  <r>
    <n v="23"/>
    <s v="64-DM-RACAJ-ESSALUD-2022"/>
    <x v="17"/>
    <s v="22.02.2022"/>
    <n v="6"/>
    <x v="0"/>
    <x v="30"/>
    <x v="0"/>
    <x v="23"/>
    <x v="0"/>
    <m/>
    <s v="23va. Versión"/>
    <s v="28.02.2022"/>
  </r>
  <r>
    <m/>
    <s v="083-GRACU-ESSALUD-2022"/>
    <x v="18"/>
    <s v="21.02.2022"/>
    <n v="2"/>
    <x v="0"/>
    <x v="31"/>
    <x v="0"/>
    <x v="3"/>
    <x v="1"/>
    <m/>
    <m/>
    <m/>
  </r>
  <r>
    <n v="24"/>
    <s v="62-D-RAHZ-ESSALUD-2022"/>
    <x v="3"/>
    <s v="21.02.2022"/>
    <n v="2"/>
    <x v="0"/>
    <x v="32"/>
    <x v="0"/>
    <x v="24"/>
    <x v="0"/>
    <m/>
    <s v="24va. Versión"/>
    <s v="24.02.2021"/>
  </r>
  <r>
    <m/>
    <s v="95-D-RAAY-ESSALUD-2022"/>
    <x v="19"/>
    <s v="18.02.2022"/>
    <n v="1"/>
    <x v="0"/>
    <x v="33"/>
    <x v="0"/>
    <x v="3"/>
    <x v="1"/>
    <m/>
    <m/>
    <m/>
  </r>
  <r>
    <n v="25"/>
    <s v="39-GCL-ESSALUD-2022"/>
    <x v="0"/>
    <s v="23.02.2022"/>
    <n v="3"/>
    <x v="0"/>
    <x v="34"/>
    <x v="0"/>
    <x v="25"/>
    <x v="0"/>
    <m/>
    <s v="25va. Versión"/>
    <s v="24.02.2022"/>
  </r>
  <r>
    <n v="26"/>
    <s v="196-GRPL-ESSALUD-2022"/>
    <x v="16"/>
    <s v="25.02.2022"/>
    <n v="2"/>
    <x v="0"/>
    <x v="35"/>
    <x v="0"/>
    <x v="26"/>
    <x v="0"/>
    <m/>
    <s v="26va. Versión"/>
    <s v="25.02.2022"/>
  </r>
  <r>
    <m/>
    <s v="200-GR-RALL-ESSALUD-2022"/>
    <x v="12"/>
    <s v="25.02.2022"/>
    <n v="8"/>
    <x v="0"/>
    <x v="36"/>
    <x v="0"/>
    <x v="3"/>
    <x v="1"/>
    <m/>
    <m/>
    <m/>
  </r>
  <r>
    <m/>
    <s v="218-GRATA-ESSALUD-2022"/>
    <x v="11"/>
    <s v="25.02.2022"/>
    <n v="1"/>
    <x v="0"/>
    <x v="37"/>
    <x v="0"/>
    <x v="3"/>
    <x v="1"/>
    <m/>
    <m/>
    <m/>
  </r>
  <r>
    <n v="27"/>
    <s v="33-GR-RAPI-ESSALUD-2022"/>
    <x v="6"/>
    <s v="25.02.2022"/>
    <n v="2"/>
    <x v="0"/>
    <x v="38"/>
    <x v="0"/>
    <x v="27"/>
    <x v="0"/>
    <m/>
    <s v="27va. Versión"/>
    <s v="28.02.2022"/>
  </r>
  <r>
    <m/>
    <s v="55-GRAJUL-ESSALUD-2022"/>
    <x v="20"/>
    <s v="24.02.2022"/>
    <n v="4"/>
    <x v="0"/>
    <x v="39"/>
    <x v="0"/>
    <x v="3"/>
    <x v="1"/>
    <m/>
    <m/>
    <m/>
  </r>
  <r>
    <n v="28"/>
    <s v="067-GRPS-ESSALUD-2022"/>
    <x v="9"/>
    <s v="25.02.2022"/>
    <n v="5"/>
    <x v="0"/>
    <x v="40"/>
    <x v="0"/>
    <x v="28"/>
    <x v="0"/>
    <m/>
    <s v="28va. Versión"/>
    <s v="04.03.2022"/>
  </r>
  <r>
    <n v="29"/>
    <s v="071-DM-RACAJ-ESSALUD-2022"/>
    <x v="17"/>
    <s v="01.03.2022"/>
    <n v="3"/>
    <x v="0"/>
    <x v="41"/>
    <x v="0"/>
    <x v="29"/>
    <x v="0"/>
    <m/>
    <s v="29va. Versión"/>
    <s v="02.03.2022"/>
  </r>
  <r>
    <m/>
    <s v="083-CEABE-ESSALUD-2022"/>
    <x v="1"/>
    <s v="02.03.2022"/>
    <n v="8"/>
    <x v="0"/>
    <x v="42"/>
    <x v="0"/>
    <x v="3"/>
    <x v="1"/>
    <m/>
    <m/>
    <m/>
  </r>
  <r>
    <m/>
    <s v="109-GRACU-ESSALUD-2022"/>
    <x v="18"/>
    <s v="21.02.2022"/>
    <n v="4"/>
    <x v="0"/>
    <x v="43"/>
    <x v="0"/>
    <x v="3"/>
    <x v="1"/>
    <m/>
    <m/>
    <m/>
  </r>
  <r>
    <m/>
    <s v="177-GRAAR-ESSALUD-2022"/>
    <x v="21"/>
    <s v="03.03.2022"/>
    <n v="2"/>
    <x v="0"/>
    <x v="44"/>
    <x v="0"/>
    <x v="3"/>
    <x v="1"/>
    <m/>
    <m/>
    <m/>
  </r>
  <r>
    <n v="30"/>
    <s v="036-DR-RAMD-ESSALUD-2022"/>
    <x v="22"/>
    <s v="04.03.2022"/>
    <n v="1"/>
    <x v="0"/>
    <x v="45"/>
    <x v="0"/>
    <x v="30"/>
    <x v="8"/>
    <m/>
    <s v="30va. Versión"/>
    <s v="07.03.2022"/>
  </r>
  <r>
    <m/>
    <s v="110-RAPA-ESSALUD-2022"/>
    <x v="23"/>
    <s v="03.03.2022"/>
    <n v="5"/>
    <x v="0"/>
    <x v="46"/>
    <x v="0"/>
    <x v="3"/>
    <x v="1"/>
    <m/>
    <m/>
    <m/>
  </r>
  <r>
    <m/>
    <s v="019-GSR-CNSR-ESSALUD-2022"/>
    <x v="2"/>
    <s v="01.03.2022"/>
    <n v="1"/>
    <x v="1"/>
    <x v="47"/>
    <x v="8"/>
    <x v="3"/>
    <x v="1"/>
    <m/>
    <m/>
    <m/>
  </r>
  <r>
    <n v="31"/>
    <s v="51-GCL-ESSALUD-2022"/>
    <x v="0"/>
    <s v="07.03.2022"/>
    <n v="1"/>
    <x v="1"/>
    <x v="48"/>
    <x v="9"/>
    <x v="31"/>
    <x v="9"/>
    <m/>
    <s v="31va. Versión"/>
    <s v="07.03.2022"/>
  </r>
  <r>
    <n v="32"/>
    <s v="63-GRALO-ESSALUD-2022"/>
    <x v="7"/>
    <s v="02.03.2022"/>
    <n v="1"/>
    <x v="0"/>
    <x v="49"/>
    <x v="0"/>
    <x v="32"/>
    <x v="0"/>
    <m/>
    <s v="32va. Versión"/>
    <s v="08.03.2022"/>
  </r>
  <r>
    <m/>
    <s v="118-GRACU-ESSALUD-2022"/>
    <x v="18"/>
    <s v="04.03.2022"/>
    <n v="1"/>
    <x v="0"/>
    <x v="50"/>
    <x v="0"/>
    <x v="3"/>
    <x v="1"/>
    <m/>
    <m/>
    <m/>
  </r>
  <r>
    <n v="33"/>
    <s v="54-GCL-ESSALUD-2022"/>
    <x v="0"/>
    <s v="09.03.2022"/>
    <n v="1"/>
    <x v="0"/>
    <x v="51"/>
    <x v="0"/>
    <x v="33"/>
    <x v="0"/>
    <m/>
    <s v="33va. Versión"/>
    <s v="09.03.2022"/>
  </r>
  <r>
    <n v="34"/>
    <s v="45-GR-RAPI-ESSALUD-2022"/>
    <x v="6"/>
    <s v="07.03.2022"/>
    <n v="4"/>
    <x v="0"/>
    <x v="52"/>
    <x v="0"/>
    <x v="34"/>
    <x v="0"/>
    <m/>
    <s v="34va. Versión"/>
    <s v="09.03.2022"/>
  </r>
  <r>
    <m/>
    <s v="120-GRA-ICA-ESSALUD-2022"/>
    <x v="15"/>
    <s v="09.03.2022"/>
    <n v="2"/>
    <x v="0"/>
    <x v="53"/>
    <x v="0"/>
    <x v="3"/>
    <x v="1"/>
    <m/>
    <m/>
    <m/>
  </r>
  <r>
    <m/>
    <s v="165-GRPR-ESSALUD-2022"/>
    <x v="24"/>
    <s v="07.03.2022"/>
    <n v="4"/>
    <x v="0"/>
    <x v="54"/>
    <x v="0"/>
    <x v="3"/>
    <x v="1"/>
    <m/>
    <m/>
    <m/>
  </r>
  <r>
    <n v="35"/>
    <s v="139-RAPA-ESSALUD-2022"/>
    <x v="23"/>
    <s v="11.03.2022"/>
    <n v="2"/>
    <x v="0"/>
    <x v="55"/>
    <x v="0"/>
    <x v="35"/>
    <x v="0"/>
    <m/>
    <s v="35va. Versión"/>
    <s v="11.03.2022"/>
  </r>
  <r>
    <m/>
    <s v="130-GRACU-ESSALUD-2022"/>
    <x v="18"/>
    <s v="10.03.2022"/>
    <n v="1"/>
    <x v="0"/>
    <x v="56"/>
    <x v="0"/>
    <x v="3"/>
    <x v="1"/>
    <m/>
    <m/>
    <m/>
  </r>
  <r>
    <n v="36"/>
    <s v="071-GRALO-ESSALUD-2022"/>
    <x v="7"/>
    <s v="14.03.2022"/>
    <n v="1"/>
    <x v="0"/>
    <x v="57"/>
    <x v="0"/>
    <x v="36"/>
    <x v="0"/>
    <m/>
    <s v="36va. Versión"/>
    <s v="15.03.2022"/>
  </r>
  <r>
    <m/>
    <s v="105-CEABE-ESSALUD-2022"/>
    <x v="1"/>
    <s v="11.03.2022"/>
    <n v="4"/>
    <x v="0"/>
    <x v="58"/>
    <x v="0"/>
    <x v="3"/>
    <x v="1"/>
    <m/>
    <m/>
    <m/>
  </r>
  <r>
    <m/>
    <s v="185-GRAAR-ESSALUD-2022"/>
    <x v="21"/>
    <s v="10.03.2022"/>
    <n v="3"/>
    <x v="0"/>
    <x v="59"/>
    <x v="0"/>
    <x v="3"/>
    <x v="1"/>
    <m/>
    <m/>
    <m/>
  </r>
  <r>
    <n v="37"/>
    <s v="59-GCL-ESSALUD-2022"/>
    <x v="0"/>
    <s v="15.03.2022"/>
    <n v="2"/>
    <x v="0"/>
    <x v="60"/>
    <x v="0"/>
    <x v="37"/>
    <x v="0"/>
    <m/>
    <s v="37va. Versión"/>
    <s v="16.03.2022"/>
  </r>
  <r>
    <n v="38"/>
    <s v="125-D-RAAY-ESSALUD-2022"/>
    <x v="19"/>
    <s v="10.03.2022"/>
    <n v="0"/>
    <x v="1"/>
    <x v="61"/>
    <x v="10"/>
    <x v="38"/>
    <x v="10"/>
    <m/>
    <s v="38va. Versión"/>
    <s v="16.03.2022"/>
  </r>
  <r>
    <m/>
    <s v="267-GRATA-ESSALUD-2022"/>
    <x v="11"/>
    <s v="11.03.2022"/>
    <n v="1"/>
    <x v="0"/>
    <x v="62"/>
    <x v="0"/>
    <x v="3"/>
    <x v="1"/>
    <m/>
    <m/>
    <m/>
  </r>
  <r>
    <m/>
    <s v="245-GRPL-ESSALUD-2022"/>
    <x v="16"/>
    <s v="11.03.2022"/>
    <n v="1"/>
    <x v="0"/>
    <x v="63"/>
    <x v="0"/>
    <x v="3"/>
    <x v="1"/>
    <m/>
    <m/>
    <m/>
  </r>
  <r>
    <n v="39"/>
    <s v="243-G-RALL-ESSALUD-2022"/>
    <x v="12"/>
    <s v="18.03.2022"/>
    <n v="16"/>
    <x v="0"/>
    <x v="64"/>
    <x v="0"/>
    <x v="39"/>
    <x v="0"/>
    <m/>
    <s v="39va. Versión"/>
    <s v="18.03.2022"/>
  </r>
  <r>
    <n v="40"/>
    <s v="136-D-RAAY-ESSALUD-2022"/>
    <x v="19"/>
    <s v="18.03.2022"/>
    <n v="1"/>
    <x v="0"/>
    <x v="65"/>
    <x v="0"/>
    <x v="40"/>
    <x v="0"/>
    <m/>
    <s v="40va. Versión"/>
    <s v="18.03.2022"/>
  </r>
  <r>
    <m/>
    <s v="074-GRALO-ESSALUD-2022"/>
    <x v="7"/>
    <s v="20.03.2022"/>
    <n v="1"/>
    <x v="0"/>
    <x v="66"/>
    <x v="0"/>
    <x v="3"/>
    <x v="1"/>
    <m/>
    <m/>
    <m/>
  </r>
  <r>
    <m/>
    <s v="320-GRPA-ESSALUD-2022"/>
    <x v="25"/>
    <s v="18.03.2022"/>
    <n v="7"/>
    <x v="0"/>
    <x v="67"/>
    <x v="0"/>
    <x v="3"/>
    <x v="1"/>
    <m/>
    <m/>
    <m/>
  </r>
  <r>
    <n v="41"/>
    <s v="80-GRPS-ESSALUD-2022"/>
    <x v="9"/>
    <s v="16.03.2022"/>
    <n v="7"/>
    <x v="0"/>
    <x v="68"/>
    <x v="0"/>
    <x v="41"/>
    <x v="0"/>
    <m/>
    <s v="41va. Versión"/>
    <s v="18.03.2022"/>
  </r>
  <r>
    <n v="42"/>
    <s v="55-GR-RAPI-ESSALUD-2022"/>
    <x v="26"/>
    <s v="21.03.2022"/>
    <n v="3"/>
    <x v="0"/>
    <x v="69"/>
    <x v="0"/>
    <x v="42"/>
    <x v="0"/>
    <m/>
    <s v="42va. Versión"/>
    <s v="21.03.2022"/>
  </r>
  <r>
    <n v="43"/>
    <s v="061-GRAPUNO-ESSALUD-2022"/>
    <x v="27"/>
    <s v="22.03.2022"/>
    <n v="1"/>
    <x v="0"/>
    <x v="70"/>
    <x v="0"/>
    <x v="43"/>
    <x v="11"/>
    <m/>
    <s v="43va. Versión"/>
    <s v="24.03.2022"/>
  </r>
  <r>
    <m/>
    <s v="087-D-RAMOY-ESSALUD-2022"/>
    <x v="4"/>
    <s v="22.03.2022"/>
    <n v="1"/>
    <x v="1"/>
    <x v="71"/>
    <x v="11"/>
    <x v="3"/>
    <x v="1"/>
    <m/>
    <m/>
    <m/>
  </r>
  <r>
    <m/>
    <s v="123-CEABE-ESSALUD-2022"/>
    <x v="1"/>
    <s v="21.03.2022"/>
    <n v="8"/>
    <x v="0"/>
    <x v="72"/>
    <x v="0"/>
    <x v="3"/>
    <x v="1"/>
    <m/>
    <m/>
    <m/>
  </r>
  <r>
    <n v="44"/>
    <s v="100-DA-RAAP-ESSALUD-2022"/>
    <x v="28"/>
    <s v="24.03.2022"/>
    <n v="1"/>
    <x v="0"/>
    <x v="73"/>
    <x v="0"/>
    <x v="44"/>
    <x v="12"/>
    <m/>
    <s v="44va. Versión"/>
    <s v="03.03.2021"/>
  </r>
  <r>
    <m/>
    <s v="154-GRAJ-ESSALUD-2022"/>
    <x v="10"/>
    <s v="24.03.2022"/>
    <n v="6"/>
    <x v="0"/>
    <x v="74"/>
    <x v="0"/>
    <x v="3"/>
    <x v="1"/>
    <m/>
    <m/>
    <m/>
  </r>
  <r>
    <m/>
    <s v="160-GRACU-ESSALUD-2022"/>
    <x v="18"/>
    <s v="24.03.2022"/>
    <n v="3"/>
    <x v="0"/>
    <x v="75"/>
    <x v="0"/>
    <x v="3"/>
    <x v="1"/>
    <m/>
    <m/>
    <m/>
  </r>
  <r>
    <m/>
    <s v="268-GRPL-ESSALUD-2022"/>
    <x v="16"/>
    <s v="23.03.2022"/>
    <n v="5"/>
    <x v="4"/>
    <x v="76"/>
    <x v="12"/>
    <x v="3"/>
    <x v="1"/>
    <m/>
    <m/>
    <m/>
  </r>
  <r>
    <m/>
    <s v="328-GRATA-ESSALUD-2022"/>
    <x v="11"/>
    <s v="22.03.2022"/>
    <n v="1"/>
    <x v="0"/>
    <x v="77"/>
    <x v="0"/>
    <x v="3"/>
    <x v="1"/>
    <m/>
    <m/>
    <m/>
  </r>
  <r>
    <n v="45"/>
    <s v="73-DIR-INCOR-ESSALUD-2022"/>
    <x v="29"/>
    <s v="28.03.2022"/>
    <n v="1"/>
    <x v="0"/>
    <x v="78"/>
    <x v="0"/>
    <x v="45"/>
    <x v="13"/>
    <m/>
    <s v="45va. Versión"/>
    <s v="18.03.2021"/>
  </r>
  <r>
    <m/>
    <s v="91-GRPS-ESSALUD-2022"/>
    <x v="9"/>
    <s v="29.03.2022"/>
    <n v="10"/>
    <x v="0"/>
    <x v="79"/>
    <x v="0"/>
    <x v="3"/>
    <x v="1"/>
    <m/>
    <m/>
    <m/>
  </r>
  <r>
    <m/>
    <s v="226-GRPR-ESSALUD-2022"/>
    <x v="13"/>
    <s v="29.03.2022"/>
    <n v="5"/>
    <x v="5"/>
    <x v="80"/>
    <x v="13"/>
    <x v="3"/>
    <x v="1"/>
    <m/>
    <m/>
    <m/>
  </r>
  <r>
    <m/>
    <s v="329-GRATA-ESSALUD-2022"/>
    <x v="11"/>
    <s v="25.03.2022"/>
    <n v="1"/>
    <x v="0"/>
    <x v="81"/>
    <x v="0"/>
    <x v="3"/>
    <x v="1"/>
    <m/>
    <m/>
    <m/>
  </r>
  <r>
    <m/>
    <s v="363-GRPA-ESSALUD-2022"/>
    <x v="25"/>
    <s v="28.03.2022"/>
    <n v="3"/>
    <x v="0"/>
    <x v="82"/>
    <x v="0"/>
    <x v="3"/>
    <x v="1"/>
    <m/>
    <m/>
    <m/>
  </r>
  <r>
    <n v="46"/>
    <s v="129-CEABE-ESSALUD-2022"/>
    <x v="1"/>
    <s v="29.03.2022"/>
    <n v="4"/>
    <x v="0"/>
    <x v="83"/>
    <x v="0"/>
    <x v="46"/>
    <x v="0"/>
    <m/>
    <s v="46va. Versión"/>
    <s v="31.03.2022"/>
  </r>
  <r>
    <m/>
    <s v="165-GRACU-ESSALUD-2022"/>
    <x v="18"/>
    <s v="30.03.2022"/>
    <n v="1"/>
    <x v="0"/>
    <x v="84"/>
    <x v="0"/>
    <x v="3"/>
    <x v="1"/>
    <m/>
    <m/>
    <m/>
  </r>
  <r>
    <s v="TOTAL &gt;&gt;&gt;"/>
    <m/>
    <x v="30"/>
    <m/>
    <n v="1992"/>
    <x v="6"/>
    <x v="85"/>
    <x v="14"/>
    <x v="47"/>
    <x v="14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3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E35" firstHeaderRow="0" firstDataRow="1" firstDataCol="1"/>
  <pivotFields count="13">
    <pivotField showAll="0"/>
    <pivotField showAll="0"/>
    <pivotField axis="axisRow" showAll="0">
      <items count="32">
        <item x="1"/>
        <item x="2"/>
        <item x="0"/>
        <item x="29"/>
        <item x="5"/>
        <item x="8"/>
        <item x="14"/>
        <item x="28"/>
        <item x="21"/>
        <item x="19"/>
        <item x="17"/>
        <item x="18"/>
        <item x="3"/>
        <item x="15"/>
        <item x="20"/>
        <item x="10"/>
        <item x="12"/>
        <item x="16"/>
        <item x="7"/>
        <item x="22"/>
        <item x="4"/>
        <item x="23"/>
        <item x="6"/>
        <item x="26"/>
        <item x="27"/>
        <item x="11"/>
        <item x="24"/>
        <item x="25"/>
        <item x="13"/>
        <item x="9"/>
        <item x="30"/>
        <item t="default"/>
      </items>
    </pivotField>
    <pivotField showAll="0"/>
    <pivotField dataField="1" numFmtId="3" showAll="0"/>
    <pivotField dataField="1" numFmtId="3" showAll="0">
      <items count="8">
        <item x="0"/>
        <item x="1"/>
        <item x="2"/>
        <item x="4"/>
        <item x="3"/>
        <item x="5"/>
        <item x="6"/>
        <item t="default"/>
      </items>
    </pivotField>
    <pivotField dataField="1" numFmtId="4" showAll="0">
      <items count="87">
        <item x="61"/>
        <item x="49"/>
        <item x="23"/>
        <item x="81"/>
        <item x="51"/>
        <item x="7"/>
        <item x="45"/>
        <item x="77"/>
        <item x="82"/>
        <item x="19"/>
        <item x="70"/>
        <item x="50"/>
        <item x="63"/>
        <item x="15"/>
        <item x="57"/>
        <item x="25"/>
        <item x="37"/>
        <item x="33"/>
        <item x="66"/>
        <item x="73"/>
        <item x="14"/>
        <item x="71"/>
        <item x="39"/>
        <item x="48"/>
        <item x="31"/>
        <item x="46"/>
        <item x="60"/>
        <item x="62"/>
        <item x="28"/>
        <item x="41"/>
        <item x="32"/>
        <item x="35"/>
        <item x="84"/>
        <item x="56"/>
        <item x="34"/>
        <item x="5"/>
        <item x="44"/>
        <item x="18"/>
        <item x="38"/>
        <item x="78"/>
        <item x="53"/>
        <item x="17"/>
        <item x="4"/>
        <item x="11"/>
        <item x="65"/>
        <item x="16"/>
        <item x="55"/>
        <item x="6"/>
        <item x="9"/>
        <item x="75"/>
        <item x="43"/>
        <item x="69"/>
        <item x="47"/>
        <item x="59"/>
        <item x="26"/>
        <item x="36"/>
        <item x="22"/>
        <item x="80"/>
        <item x="67"/>
        <item x="21"/>
        <item x="12"/>
        <item x="68"/>
        <item x="2"/>
        <item x="30"/>
        <item x="76"/>
        <item x="10"/>
        <item x="58"/>
        <item x="83"/>
        <item x="79"/>
        <item x="27"/>
        <item x="40"/>
        <item x="64"/>
        <item x="20"/>
        <item x="54"/>
        <item x="8"/>
        <item x="74"/>
        <item x="42"/>
        <item x="29"/>
        <item x="3"/>
        <item x="52"/>
        <item x="13"/>
        <item x="24"/>
        <item x="72"/>
        <item x="1"/>
        <item x="0"/>
        <item x="85"/>
        <item t="default"/>
      </items>
    </pivotField>
    <pivotField dataField="1" numFmtId="4" showAll="0">
      <items count="16">
        <item x="0"/>
        <item x="8"/>
        <item x="5"/>
        <item x="9"/>
        <item x="3"/>
        <item x="11"/>
        <item x="10"/>
        <item x="2"/>
        <item x="4"/>
        <item x="12"/>
        <item x="7"/>
        <item x="1"/>
        <item x="13"/>
        <item x="6"/>
        <item x="14"/>
        <item t="default"/>
      </items>
    </pivotField>
    <pivotField showAll="0">
      <items count="49">
        <item x="33"/>
        <item x="7"/>
        <item x="32"/>
        <item x="31"/>
        <item x="37"/>
        <item x="21"/>
        <item x="13"/>
        <item x="25"/>
        <item x="5"/>
        <item x="38"/>
        <item x="15"/>
        <item x="24"/>
        <item x="4"/>
        <item x="10"/>
        <item x="6"/>
        <item x="27"/>
        <item x="42"/>
        <item x="35"/>
        <item x="14"/>
        <item x="18"/>
        <item x="17"/>
        <item x="30"/>
        <item x="11"/>
        <item x="41"/>
        <item x="26"/>
        <item x="40"/>
        <item x="23"/>
        <item x="9"/>
        <item x="46"/>
        <item x="28"/>
        <item x="39"/>
        <item x="36"/>
        <item x="16"/>
        <item x="20"/>
        <item x="45"/>
        <item x="8"/>
        <item x="44"/>
        <item x="29"/>
        <item x="22"/>
        <item x="2"/>
        <item x="12"/>
        <item x="34"/>
        <item x="19"/>
        <item x="43"/>
        <item x="1"/>
        <item x="0"/>
        <item x="47"/>
        <item x="3"/>
        <item t="default"/>
      </items>
    </pivotField>
    <pivotField showAll="0">
      <items count="16">
        <item x="0"/>
        <item x="8"/>
        <item x="6"/>
        <item x="9"/>
        <item x="4"/>
        <item x="11"/>
        <item x="10"/>
        <item x="3"/>
        <item x="5"/>
        <item x="12"/>
        <item x="2"/>
        <item x="13"/>
        <item x="7"/>
        <item x="14"/>
        <item x="1"/>
        <item t="default"/>
      </items>
    </pivotField>
    <pivotField showAll="0"/>
    <pivotField showAll="0"/>
    <pivotField showAll="0"/>
  </pivotFields>
  <rowFields count="1">
    <field x="2"/>
  </rowFields>
  <rowItems count="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a de Número total de procesos incluidos" fld="4" baseField="0" baseItem="0"/>
    <dataField name="Suma de Total Incluido_x000a_por Red_x000a_Soles_x000a_S/." fld="6" baseField="0" baseItem="0" numFmtId="4"/>
    <dataField name="Suma de  Número total de procesos excluidos" fld="5" baseField="0" baseItem="0"/>
    <dataField name="Suma de Total Excluido_x000a_por Red_x000a_Soles_x000a_S/." fld="7" baseField="0" baseItem="0" numFmtId="4"/>
  </dataFields>
  <formats count="14">
    <format dxfId="13">
      <pivotArea field="2" type="button" dataOnly="0" labelOnly="1" outline="0" axis="axisRow" fieldPosition="0"/>
    </format>
    <format dxfId="1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1">
      <pivotArea field="2" type="button" dataOnly="0" labelOnly="1" outline="0" axis="axisRow" fieldPosition="0"/>
    </format>
    <format dxfId="1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9">
      <pivotArea field="2" type="button" dataOnly="0" labelOnly="1" outline="0" axis="axisRow" fieldPosition="0"/>
    </format>
    <format dxfId="8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7">
      <pivotArea field="2" type="button" dataOnly="0" labelOnly="1" outline="0" axis="axisRow" fieldPosition="0"/>
    </format>
    <format dxfId="6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5">
      <pivotArea outline="0" collapsedLevelsAreSubtotals="1" fieldPosition="0">
        <references count="1">
          <reference field="4294967294" count="1" selected="0">
            <x v="3"/>
          </reference>
        </references>
      </pivotArea>
    </format>
    <format dxfId="4">
      <pivotArea outline="0" fieldPosition="0">
        <references count="1">
          <reference field="4294967294" count="1">
            <x v="1"/>
          </reference>
        </references>
      </pivotArea>
    </format>
    <format dxfId="3">
      <pivotArea grandRow="1" outline="0" collapsedLevelsAreSubtotals="1" fieldPosition="0"/>
    </format>
    <format dxfId="2">
      <pivotArea dataOnly="0" labelOnly="1" grandRow="1" outline="0" fieldPosition="0"/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activeCell="E7" sqref="E7"/>
    </sheetView>
  </sheetViews>
  <sheetFormatPr baseColWidth="10" defaultRowHeight="15" x14ac:dyDescent="0.25"/>
  <cols>
    <col min="1" max="1" width="3.140625" bestFit="1" customWidth="1"/>
    <col min="2" max="2" width="44.85546875" customWidth="1"/>
    <col min="3" max="3" width="10.140625" bestFit="1" customWidth="1"/>
    <col min="4" max="4" width="17.5703125" customWidth="1"/>
    <col min="5" max="5" width="11.140625" customWidth="1"/>
    <col min="6" max="6" width="14.140625" bestFit="1" customWidth="1"/>
  </cols>
  <sheetData>
    <row r="1" spans="1:6" ht="15.75" x14ac:dyDescent="0.25">
      <c r="A1" s="271" t="s">
        <v>99</v>
      </c>
      <c r="B1" s="271"/>
      <c r="C1" s="271"/>
      <c r="D1" s="271"/>
      <c r="E1" s="271"/>
      <c r="F1" s="271"/>
    </row>
    <row r="2" spans="1:6" ht="10.5" customHeight="1" x14ac:dyDescent="0.25">
      <c r="A2" s="127"/>
      <c r="B2" s="127"/>
      <c r="C2" s="127"/>
      <c r="D2" s="127"/>
    </row>
    <row r="3" spans="1:6" ht="34.5" customHeight="1" x14ac:dyDescent="0.25">
      <c r="A3" s="270" t="s">
        <v>244</v>
      </c>
      <c r="B3" s="270"/>
      <c r="C3" s="270"/>
      <c r="D3" s="270"/>
      <c r="E3" s="270"/>
      <c r="F3" s="270"/>
    </row>
    <row r="4" spans="1:6" ht="15.75" thickBot="1" x14ac:dyDescent="0.3">
      <c r="A4" s="4"/>
      <c r="C4" s="4"/>
      <c r="D4" s="4"/>
    </row>
    <row r="5" spans="1:6" ht="30.75" customHeight="1" thickBot="1" x14ac:dyDescent="0.3">
      <c r="A5" s="96" t="s">
        <v>7</v>
      </c>
      <c r="B5" s="272" t="s">
        <v>59</v>
      </c>
      <c r="C5" s="273"/>
      <c r="D5" s="98" t="s">
        <v>53</v>
      </c>
      <c r="E5" s="98" t="s">
        <v>54</v>
      </c>
    </row>
    <row r="6" spans="1:6" ht="45.75" customHeight="1" thickBot="1" x14ac:dyDescent="0.3">
      <c r="A6" s="97">
        <v>1</v>
      </c>
      <c r="B6" s="274" t="s">
        <v>245</v>
      </c>
      <c r="C6" s="275"/>
      <c r="D6" s="248">
        <v>1992</v>
      </c>
      <c r="E6" s="153">
        <v>45</v>
      </c>
    </row>
    <row r="7" spans="1:6" ht="19.5" customHeight="1" thickBot="1" x14ac:dyDescent="0.3">
      <c r="A7" s="265" t="s">
        <v>14</v>
      </c>
      <c r="B7" s="266"/>
      <c r="C7" s="267"/>
      <c r="D7" s="249">
        <v>1992</v>
      </c>
      <c r="E7" s="95">
        <v>45</v>
      </c>
    </row>
    <row r="8" spans="1:6" ht="21.75" customHeight="1" x14ac:dyDescent="0.25"/>
    <row r="9" spans="1:6" ht="47.25" customHeight="1" x14ac:dyDescent="0.25">
      <c r="A9" s="270" t="s">
        <v>246</v>
      </c>
      <c r="B9" s="270"/>
      <c r="C9" s="270"/>
      <c r="D9" s="270"/>
      <c r="E9" s="270"/>
      <c r="F9" s="270"/>
    </row>
    <row r="10" spans="1:6" ht="15.75" thickBot="1" x14ac:dyDescent="0.3"/>
    <row r="11" spans="1:6" ht="39" thickBot="1" x14ac:dyDescent="0.3">
      <c r="A11" s="154" t="s">
        <v>7</v>
      </c>
      <c r="B11" s="154" t="s">
        <v>52</v>
      </c>
      <c r="C11" s="155" t="s">
        <v>53</v>
      </c>
      <c r="D11" s="155" t="s">
        <v>60</v>
      </c>
      <c r="E11" s="156" t="s">
        <v>54</v>
      </c>
      <c r="F11" s="156" t="s">
        <v>61</v>
      </c>
    </row>
    <row r="12" spans="1:6" x14ac:dyDescent="0.25">
      <c r="A12" s="157">
        <v>1</v>
      </c>
      <c r="B12" s="241" t="s">
        <v>20</v>
      </c>
      <c r="C12" s="250">
        <v>78</v>
      </c>
      <c r="D12" s="242">
        <v>555181700.58000004</v>
      </c>
      <c r="E12" s="250">
        <v>0</v>
      </c>
      <c r="F12" s="243">
        <v>0</v>
      </c>
    </row>
    <row r="13" spans="1:6" x14ac:dyDescent="0.25">
      <c r="A13" s="158">
        <v>2</v>
      </c>
      <c r="B13" s="239" t="s">
        <v>19</v>
      </c>
      <c r="C13" s="251">
        <v>3</v>
      </c>
      <c r="D13" s="240">
        <v>4671680.68</v>
      </c>
      <c r="E13" s="251">
        <v>1</v>
      </c>
      <c r="F13" s="244">
        <v>61824.12</v>
      </c>
    </row>
    <row r="14" spans="1:6" x14ac:dyDescent="0.25">
      <c r="A14" s="158">
        <v>3</v>
      </c>
      <c r="B14" s="239" t="s">
        <v>12</v>
      </c>
      <c r="C14" s="264">
        <v>1717</v>
      </c>
      <c r="D14" s="240">
        <v>3053088199.0700002</v>
      </c>
      <c r="E14" s="251">
        <v>3</v>
      </c>
      <c r="F14" s="244">
        <v>292096</v>
      </c>
    </row>
    <row r="15" spans="1:6" x14ac:dyDescent="0.25">
      <c r="A15" s="158">
        <v>4</v>
      </c>
      <c r="B15" s="239" t="s">
        <v>41</v>
      </c>
      <c r="C15" s="251">
        <v>1</v>
      </c>
      <c r="D15" s="240">
        <v>742079.49</v>
      </c>
      <c r="E15" s="251">
        <v>0</v>
      </c>
      <c r="F15" s="244">
        <v>0</v>
      </c>
    </row>
    <row r="16" spans="1:6" s="263" customFormat="1" x14ac:dyDescent="0.25">
      <c r="A16" s="258">
        <v>5</v>
      </c>
      <c r="B16" s="259" t="s">
        <v>25</v>
      </c>
      <c r="C16" s="260">
        <v>6</v>
      </c>
      <c r="D16" s="261">
        <v>3076352.1799999997</v>
      </c>
      <c r="E16" s="260">
        <v>0</v>
      </c>
      <c r="F16" s="262">
        <v>0</v>
      </c>
    </row>
    <row r="17" spans="1:6" x14ac:dyDescent="0.25">
      <c r="A17" s="158">
        <v>6</v>
      </c>
      <c r="B17" s="239" t="s">
        <v>22</v>
      </c>
      <c r="C17" s="251">
        <v>1</v>
      </c>
      <c r="D17" s="240">
        <v>396396</v>
      </c>
      <c r="E17" s="251">
        <v>1</v>
      </c>
      <c r="F17" s="244">
        <v>750004.78</v>
      </c>
    </row>
    <row r="18" spans="1:6" x14ac:dyDescent="0.25">
      <c r="A18" s="258">
        <v>7</v>
      </c>
      <c r="B18" s="239" t="s">
        <v>227</v>
      </c>
      <c r="C18" s="251">
        <v>1</v>
      </c>
      <c r="D18" s="240">
        <v>383644.98</v>
      </c>
      <c r="E18" s="251">
        <v>0</v>
      </c>
      <c r="F18" s="244">
        <v>0</v>
      </c>
    </row>
    <row r="19" spans="1:6" x14ac:dyDescent="0.25">
      <c r="A19" s="158">
        <v>8</v>
      </c>
      <c r="B19" s="239" t="s">
        <v>15</v>
      </c>
      <c r="C19" s="251">
        <v>5</v>
      </c>
      <c r="D19" s="240">
        <v>2370172.87</v>
      </c>
      <c r="E19" s="251">
        <v>0</v>
      </c>
      <c r="F19" s="244">
        <v>0</v>
      </c>
    </row>
    <row r="20" spans="1:6" x14ac:dyDescent="0.25">
      <c r="A20" s="258">
        <v>9</v>
      </c>
      <c r="B20" s="239" t="s">
        <v>98</v>
      </c>
      <c r="C20" s="251">
        <v>2</v>
      </c>
      <c r="D20" s="240">
        <v>1259760</v>
      </c>
      <c r="E20" s="251">
        <v>1</v>
      </c>
      <c r="F20" s="244">
        <v>507496.25</v>
      </c>
    </row>
    <row r="21" spans="1:6" x14ac:dyDescent="0.25">
      <c r="A21" s="158">
        <v>10</v>
      </c>
      <c r="B21" s="239" t="s">
        <v>16</v>
      </c>
      <c r="C21" s="251">
        <v>9</v>
      </c>
      <c r="D21" s="240">
        <v>3537528.52</v>
      </c>
      <c r="E21" s="251">
        <v>0</v>
      </c>
      <c r="F21" s="244">
        <v>0</v>
      </c>
    </row>
    <row r="22" spans="1:6" x14ac:dyDescent="0.25">
      <c r="A22" s="258">
        <v>11</v>
      </c>
      <c r="B22" s="239" t="s">
        <v>43</v>
      </c>
      <c r="C22" s="251">
        <v>12</v>
      </c>
      <c r="D22" s="240">
        <v>4524668.25</v>
      </c>
      <c r="E22" s="251">
        <v>0</v>
      </c>
      <c r="F22" s="244">
        <v>0</v>
      </c>
    </row>
    <row r="23" spans="1:6" x14ac:dyDescent="0.25">
      <c r="A23" s="158">
        <v>12</v>
      </c>
      <c r="B23" s="239" t="s">
        <v>46</v>
      </c>
      <c r="C23" s="251">
        <v>4</v>
      </c>
      <c r="D23" s="240">
        <v>1928480.58</v>
      </c>
      <c r="E23" s="251">
        <v>0</v>
      </c>
      <c r="F23" s="244">
        <v>0</v>
      </c>
    </row>
    <row r="24" spans="1:6" x14ac:dyDescent="0.25">
      <c r="A24" s="258">
        <v>13</v>
      </c>
      <c r="B24" s="239" t="s">
        <v>23</v>
      </c>
      <c r="C24" s="251">
        <v>3</v>
      </c>
      <c r="D24" s="240">
        <v>927021.67999999993</v>
      </c>
      <c r="E24" s="251">
        <v>0</v>
      </c>
      <c r="F24" s="244">
        <v>0</v>
      </c>
    </row>
    <row r="25" spans="1:6" x14ac:dyDescent="0.25">
      <c r="A25" s="158">
        <v>14</v>
      </c>
      <c r="B25" s="239" t="s">
        <v>44</v>
      </c>
      <c r="C25" s="251">
        <v>4</v>
      </c>
      <c r="D25" s="240">
        <v>408981.76000000001</v>
      </c>
      <c r="E25" s="251">
        <v>0</v>
      </c>
      <c r="F25" s="244">
        <v>0</v>
      </c>
    </row>
    <row r="26" spans="1:6" x14ac:dyDescent="0.25">
      <c r="A26" s="258">
        <v>15</v>
      </c>
      <c r="B26" s="239" t="s">
        <v>165</v>
      </c>
      <c r="C26" s="251">
        <v>9</v>
      </c>
      <c r="D26" s="240">
        <v>14070581.42</v>
      </c>
      <c r="E26" s="251">
        <v>2</v>
      </c>
      <c r="F26" s="244">
        <v>400000</v>
      </c>
    </row>
    <row r="27" spans="1:6" x14ac:dyDescent="0.25">
      <c r="A27" s="158">
        <v>16</v>
      </c>
      <c r="B27" s="239" t="s">
        <v>96</v>
      </c>
      <c r="C27" s="251">
        <v>41</v>
      </c>
      <c r="D27" s="240">
        <v>19447737.920000002</v>
      </c>
      <c r="E27" s="251">
        <v>6</v>
      </c>
      <c r="F27" s="244">
        <v>2949905.5999999996</v>
      </c>
    </row>
    <row r="28" spans="1:6" x14ac:dyDescent="0.25">
      <c r="A28" s="258">
        <v>17</v>
      </c>
      <c r="B28" s="239" t="s">
        <v>11</v>
      </c>
      <c r="C28" s="251">
        <v>12</v>
      </c>
      <c r="D28" s="240">
        <v>5928576.7300000004</v>
      </c>
      <c r="E28" s="251">
        <v>8</v>
      </c>
      <c r="F28" s="244">
        <v>9920190.1999999993</v>
      </c>
    </row>
    <row r="29" spans="1:6" x14ac:dyDescent="0.25">
      <c r="A29" s="158">
        <v>18</v>
      </c>
      <c r="B29" s="239" t="s">
        <v>17</v>
      </c>
      <c r="C29" s="251">
        <v>4</v>
      </c>
      <c r="D29" s="240">
        <v>3006388.1199999996</v>
      </c>
      <c r="E29" s="251">
        <v>1</v>
      </c>
      <c r="F29" s="244">
        <v>4704964.08</v>
      </c>
    </row>
    <row r="30" spans="1:6" x14ac:dyDescent="0.25">
      <c r="A30" s="258">
        <v>19</v>
      </c>
      <c r="B30" s="239" t="s">
        <v>45</v>
      </c>
      <c r="C30" s="251">
        <v>1</v>
      </c>
      <c r="D30" s="240">
        <v>142619.4</v>
      </c>
      <c r="E30" s="251">
        <v>0</v>
      </c>
      <c r="F30" s="244">
        <v>0</v>
      </c>
    </row>
    <row r="31" spans="1:6" x14ac:dyDescent="0.25">
      <c r="A31" s="158">
        <v>20</v>
      </c>
      <c r="B31" s="239" t="s">
        <v>155</v>
      </c>
      <c r="C31" s="251">
        <v>2</v>
      </c>
      <c r="D31" s="240">
        <v>524437.31999999995</v>
      </c>
      <c r="E31" s="251">
        <v>1</v>
      </c>
      <c r="F31" s="244">
        <v>436968.89</v>
      </c>
    </row>
    <row r="32" spans="1:6" x14ac:dyDescent="0.25">
      <c r="A32" s="258">
        <v>21</v>
      </c>
      <c r="B32" s="239" t="s">
        <v>40</v>
      </c>
      <c r="C32" s="251">
        <v>7</v>
      </c>
      <c r="D32" s="240">
        <v>1505554.2400000002</v>
      </c>
      <c r="E32" s="251">
        <v>0</v>
      </c>
      <c r="F32" s="244">
        <v>0</v>
      </c>
    </row>
    <row r="33" spans="1:6" s="257" customFormat="1" x14ac:dyDescent="0.25">
      <c r="A33" s="158">
        <v>22</v>
      </c>
      <c r="B33" s="253" t="s">
        <v>13</v>
      </c>
      <c r="C33" s="254">
        <v>16</v>
      </c>
      <c r="D33" s="255">
        <v>84662922.430000007</v>
      </c>
      <c r="E33" s="254">
        <v>0</v>
      </c>
      <c r="F33" s="256">
        <v>0</v>
      </c>
    </row>
    <row r="34" spans="1:6" x14ac:dyDescent="0.25">
      <c r="A34" s="258">
        <v>23</v>
      </c>
      <c r="B34" s="239" t="s">
        <v>24</v>
      </c>
      <c r="C34" s="251">
        <v>1</v>
      </c>
      <c r="D34" s="240">
        <v>176784.13</v>
      </c>
      <c r="E34" s="251">
        <v>0</v>
      </c>
      <c r="F34" s="244">
        <v>0</v>
      </c>
    </row>
    <row r="35" spans="1:6" x14ac:dyDescent="0.25">
      <c r="A35" s="158">
        <v>24</v>
      </c>
      <c r="B35" s="239" t="s">
        <v>21</v>
      </c>
      <c r="C35" s="251">
        <v>5</v>
      </c>
      <c r="D35" s="240">
        <v>1183502.8</v>
      </c>
      <c r="E35" s="251">
        <v>0</v>
      </c>
      <c r="F35" s="244">
        <v>0</v>
      </c>
    </row>
    <row r="36" spans="1:6" s="257" customFormat="1" x14ac:dyDescent="0.25">
      <c r="A36" s="258">
        <v>25</v>
      </c>
      <c r="B36" s="253" t="s">
        <v>204</v>
      </c>
      <c r="C36" s="254">
        <v>12</v>
      </c>
      <c r="D36" s="255">
        <v>11622580.189999999</v>
      </c>
      <c r="E36" s="254">
        <v>21</v>
      </c>
      <c r="F36" s="256">
        <v>7440856</v>
      </c>
    </row>
    <row r="37" spans="1:6" x14ac:dyDescent="0.25">
      <c r="A37" s="158">
        <v>26</v>
      </c>
      <c r="B37" s="239" t="s">
        <v>18</v>
      </c>
      <c r="C37" s="251">
        <v>10</v>
      </c>
      <c r="D37" s="240">
        <v>2293519.38</v>
      </c>
      <c r="E37" s="251">
        <v>0</v>
      </c>
      <c r="F37" s="244">
        <v>0</v>
      </c>
    </row>
    <row r="38" spans="1:6" ht="15.75" thickBot="1" x14ac:dyDescent="0.3">
      <c r="A38" s="159">
        <v>27</v>
      </c>
      <c r="B38" s="245" t="s">
        <v>97</v>
      </c>
      <c r="C38" s="252">
        <v>26</v>
      </c>
      <c r="D38" s="246">
        <v>13740605.030000001</v>
      </c>
      <c r="E38" s="252">
        <v>0</v>
      </c>
      <c r="F38" s="247">
        <v>0</v>
      </c>
    </row>
    <row r="39" spans="1:6" ht="24.75" customHeight="1" thickBot="1" x14ac:dyDescent="0.3">
      <c r="A39" s="268" t="s">
        <v>14</v>
      </c>
      <c r="B39" s="269"/>
      <c r="C39" s="238">
        <f>SUM(C12:C38)</f>
        <v>1992</v>
      </c>
      <c r="D39" s="128">
        <f>SUM(D12:D38)</f>
        <v>3790802475.75</v>
      </c>
      <c r="E39" s="126">
        <f>SUM(E12:E38)</f>
        <v>45</v>
      </c>
      <c r="F39" s="128">
        <f>SUM(F12:F38)</f>
        <v>27464305.920000002</v>
      </c>
    </row>
    <row r="40" spans="1:6" x14ac:dyDescent="0.25">
      <c r="D40" s="125"/>
      <c r="F40" s="17"/>
    </row>
  </sheetData>
  <sortState ref="B4:F30">
    <sortCondition descending="1" ref="D4:D30"/>
  </sortState>
  <mergeCells count="7">
    <mergeCell ref="A7:C7"/>
    <mergeCell ref="A39:B39"/>
    <mergeCell ref="A9:F9"/>
    <mergeCell ref="A1:F1"/>
    <mergeCell ref="A3:F3"/>
    <mergeCell ref="B5:C5"/>
    <mergeCell ref="B6:C6"/>
  </mergeCells>
  <printOptions horizontalCentered="1"/>
  <pageMargins left="0" right="0" top="0.98425196850393704" bottom="0.74803149606299213" header="0.47244094488188981" footer="0.31496062992125984"/>
  <pageSetup paperSize="9" scale="85" orientation="portrait" r:id="rId1"/>
  <headerFooter>
    <oddHeader>&amp;RPágina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5"/>
  <sheetViews>
    <sheetView zoomScale="90" zoomScaleNormal="90" workbookViewId="0">
      <selection sqref="A1:M89"/>
    </sheetView>
  </sheetViews>
  <sheetFormatPr baseColWidth="10" defaultRowHeight="15" x14ac:dyDescent="0.25"/>
  <cols>
    <col min="1" max="1" width="3.85546875" bestFit="1" customWidth="1"/>
    <col min="2" max="2" width="35.140625" style="1" customWidth="1"/>
    <col min="3" max="3" width="50.28515625" style="1" customWidth="1"/>
    <col min="4" max="4" width="10.7109375" style="1" bestFit="1" customWidth="1"/>
    <col min="5" max="5" width="10.85546875" style="4" customWidth="1"/>
    <col min="6" max="6" width="10" style="4" customWidth="1"/>
    <col min="7" max="7" width="19.140625" style="4" bestFit="1" customWidth="1"/>
    <col min="8" max="8" width="17.28515625" style="4" bestFit="1" customWidth="1"/>
    <col min="9" max="9" width="19.140625" style="35" bestFit="1" customWidth="1"/>
    <col min="10" max="10" width="17.28515625" style="35" bestFit="1" customWidth="1"/>
    <col min="11" max="11" width="13.85546875" style="1" hidden="1" customWidth="1"/>
    <col min="12" max="12" width="14" style="1" bestFit="1" customWidth="1"/>
    <col min="13" max="13" width="13.28515625" style="1" bestFit="1" customWidth="1"/>
    <col min="14" max="14" width="23.140625" style="1" customWidth="1"/>
    <col min="15" max="15" width="29.85546875" customWidth="1"/>
    <col min="16" max="16" width="17" customWidth="1"/>
    <col min="17" max="17" width="13.5703125" bestFit="1" customWidth="1"/>
    <col min="20" max="20" width="11" bestFit="1" customWidth="1"/>
  </cols>
  <sheetData>
    <row r="1" spans="1:15" ht="48" customHeight="1" x14ac:dyDescent="0.25">
      <c r="A1" s="315" t="s">
        <v>100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</row>
    <row r="2" spans="1:15" ht="16.5" thickBot="1" x14ac:dyDescent="0.35">
      <c r="B2" s="6"/>
      <c r="C2" s="5"/>
      <c r="D2" s="4"/>
      <c r="E2" s="7"/>
      <c r="F2" s="7"/>
      <c r="G2" s="7"/>
      <c r="H2" s="7"/>
      <c r="I2" s="8"/>
      <c r="J2" s="8"/>
      <c r="K2" s="7"/>
      <c r="L2" s="9"/>
      <c r="M2" s="4"/>
      <c r="N2" s="4"/>
    </row>
    <row r="3" spans="1:15" s="2" customFormat="1" ht="60.75" thickBot="1" x14ac:dyDescent="0.3">
      <c r="A3" s="41" t="s">
        <v>7</v>
      </c>
      <c r="B3" s="41" t="s">
        <v>0</v>
      </c>
      <c r="C3" s="41" t="s">
        <v>1</v>
      </c>
      <c r="D3" s="41" t="s">
        <v>9</v>
      </c>
      <c r="E3" s="41" t="s">
        <v>2</v>
      </c>
      <c r="F3" s="42" t="s">
        <v>3</v>
      </c>
      <c r="G3" s="112" t="s">
        <v>55</v>
      </c>
      <c r="H3" s="112" t="s">
        <v>56</v>
      </c>
      <c r="I3" s="43" t="s">
        <v>5</v>
      </c>
      <c r="J3" s="42" t="s">
        <v>8</v>
      </c>
      <c r="K3" s="43" t="s">
        <v>4</v>
      </c>
      <c r="L3" s="41" t="s">
        <v>6</v>
      </c>
      <c r="M3" s="44" t="s">
        <v>10</v>
      </c>
    </row>
    <row r="4" spans="1:15" ht="20.100000000000001" customHeight="1" thickBot="1" x14ac:dyDescent="0.3">
      <c r="A4" s="25">
        <v>1</v>
      </c>
      <c r="B4" s="65" t="s">
        <v>101</v>
      </c>
      <c r="C4" s="26" t="s">
        <v>12</v>
      </c>
      <c r="D4" s="40" t="s">
        <v>102</v>
      </c>
      <c r="E4" s="21">
        <v>1692</v>
      </c>
      <c r="F4" s="21">
        <v>0</v>
      </c>
      <c r="G4" s="66">
        <v>2938535204.0500002</v>
      </c>
      <c r="H4" s="66">
        <v>0</v>
      </c>
      <c r="I4" s="66">
        <v>2938535204.0500002</v>
      </c>
      <c r="J4" s="66">
        <v>0</v>
      </c>
      <c r="K4" s="21"/>
      <c r="L4" s="21" t="s">
        <v>62</v>
      </c>
      <c r="M4" s="27" t="s">
        <v>102</v>
      </c>
      <c r="N4" s="4"/>
      <c r="O4" s="17"/>
    </row>
    <row r="5" spans="1:15" ht="20.100000000000001" customHeight="1" thickBot="1" x14ac:dyDescent="0.3">
      <c r="A5" s="74">
        <v>2</v>
      </c>
      <c r="B5" s="65" t="s">
        <v>107</v>
      </c>
      <c r="C5" s="26" t="s">
        <v>20</v>
      </c>
      <c r="D5" s="52" t="s">
        <v>108</v>
      </c>
      <c r="E5" s="71">
        <v>22</v>
      </c>
      <c r="F5" s="71">
        <v>0</v>
      </c>
      <c r="G5" s="67">
        <v>276737536.68000001</v>
      </c>
      <c r="H5" s="67">
        <v>0</v>
      </c>
      <c r="I5" s="67">
        <v>276737536.68000001</v>
      </c>
      <c r="J5" s="67">
        <v>0</v>
      </c>
      <c r="K5" s="71"/>
      <c r="L5" s="21" t="s">
        <v>63</v>
      </c>
      <c r="M5" s="27" t="s">
        <v>108</v>
      </c>
      <c r="N5" s="4"/>
      <c r="O5" s="17"/>
    </row>
    <row r="6" spans="1:15" ht="20.100000000000001" customHeight="1" x14ac:dyDescent="0.25">
      <c r="A6" s="278">
        <v>3</v>
      </c>
      <c r="B6" s="54" t="s">
        <v>148</v>
      </c>
      <c r="C6" s="55" t="s">
        <v>19</v>
      </c>
      <c r="D6" s="46" t="s">
        <v>149</v>
      </c>
      <c r="E6" s="89">
        <v>1</v>
      </c>
      <c r="F6" s="89">
        <v>0</v>
      </c>
      <c r="G6" s="113">
        <v>2839520.68</v>
      </c>
      <c r="H6" s="113">
        <v>0</v>
      </c>
      <c r="I6" s="290">
        <v>31026942.879999999</v>
      </c>
      <c r="J6" s="290">
        <v>0</v>
      </c>
      <c r="K6" s="76"/>
      <c r="L6" s="284" t="s">
        <v>64</v>
      </c>
      <c r="M6" s="276" t="s">
        <v>119</v>
      </c>
      <c r="N6" s="121"/>
      <c r="O6" s="17"/>
    </row>
    <row r="7" spans="1:15" ht="20.100000000000001" customHeight="1" thickBot="1" x14ac:dyDescent="0.3">
      <c r="A7" s="280"/>
      <c r="B7" s="225" t="s">
        <v>150</v>
      </c>
      <c r="C7" s="56" t="s">
        <v>20</v>
      </c>
      <c r="D7" s="57" t="s">
        <v>151</v>
      </c>
      <c r="E7" s="196">
        <v>12</v>
      </c>
      <c r="F7" s="196">
        <v>0</v>
      </c>
      <c r="G7" s="207">
        <v>28187422.199999999</v>
      </c>
      <c r="H7" s="207">
        <v>0</v>
      </c>
      <c r="I7" s="292"/>
      <c r="J7" s="292"/>
      <c r="K7" s="196"/>
      <c r="L7" s="286"/>
      <c r="M7" s="277"/>
      <c r="N7" s="121"/>
      <c r="O7" s="17"/>
    </row>
    <row r="8" spans="1:15" ht="22.5" customHeight="1" thickBot="1" x14ac:dyDescent="0.3">
      <c r="A8" s="25">
        <v>4</v>
      </c>
      <c r="B8" s="92" t="s">
        <v>152</v>
      </c>
      <c r="C8" s="26" t="s">
        <v>46</v>
      </c>
      <c r="D8" s="40" t="s">
        <v>153</v>
      </c>
      <c r="E8" s="21">
        <v>1</v>
      </c>
      <c r="F8" s="21">
        <v>0</v>
      </c>
      <c r="G8" s="29">
        <v>883648.5</v>
      </c>
      <c r="H8" s="115">
        <v>0</v>
      </c>
      <c r="I8" s="29">
        <v>883648.5</v>
      </c>
      <c r="J8" s="115">
        <v>0</v>
      </c>
      <c r="K8" s="21"/>
      <c r="L8" s="21" t="s">
        <v>65</v>
      </c>
      <c r="M8" s="28" t="s">
        <v>118</v>
      </c>
      <c r="N8" s="4"/>
      <c r="O8" s="17"/>
    </row>
    <row r="9" spans="1:15" ht="16.5" customHeight="1" thickBot="1" x14ac:dyDescent="0.3">
      <c r="A9" s="160">
        <v>5</v>
      </c>
      <c r="B9" s="91" t="s">
        <v>103</v>
      </c>
      <c r="C9" s="55" t="s">
        <v>12</v>
      </c>
      <c r="D9" s="46" t="s">
        <v>118</v>
      </c>
      <c r="E9" s="86">
        <v>2</v>
      </c>
      <c r="F9" s="86">
        <v>0</v>
      </c>
      <c r="G9" s="111">
        <v>659090.44999999995</v>
      </c>
      <c r="H9" s="111">
        <v>0</v>
      </c>
      <c r="I9" s="173">
        <v>659090.44999999995</v>
      </c>
      <c r="J9" s="162">
        <v>0</v>
      </c>
      <c r="K9" s="89"/>
      <c r="L9" s="161" t="s">
        <v>66</v>
      </c>
      <c r="M9" s="163" t="s">
        <v>118</v>
      </c>
      <c r="N9" s="4"/>
      <c r="O9" s="17"/>
    </row>
    <row r="10" spans="1:15" ht="24.75" customHeight="1" thickBot="1" x14ac:dyDescent="0.3">
      <c r="A10" s="72">
        <v>6</v>
      </c>
      <c r="B10" s="78" t="s">
        <v>104</v>
      </c>
      <c r="C10" s="60" t="s">
        <v>12</v>
      </c>
      <c r="D10" s="61" t="s">
        <v>109</v>
      </c>
      <c r="E10" s="70">
        <v>3</v>
      </c>
      <c r="F10" s="70">
        <v>0</v>
      </c>
      <c r="G10" s="99">
        <v>1064720.33</v>
      </c>
      <c r="H10" s="99">
        <f ca="1">H5:I10</f>
        <v>0</v>
      </c>
      <c r="I10" s="162">
        <v>1064720.33</v>
      </c>
      <c r="J10" s="109">
        <v>0</v>
      </c>
      <c r="K10" s="70"/>
      <c r="L10" s="21" t="s">
        <v>67</v>
      </c>
      <c r="M10" s="69" t="s">
        <v>117</v>
      </c>
      <c r="N10" s="4"/>
      <c r="O10" s="77"/>
    </row>
    <row r="11" spans="1:15" ht="18.75" customHeight="1" thickBot="1" x14ac:dyDescent="0.3">
      <c r="A11" s="160">
        <v>7</v>
      </c>
      <c r="B11" s="143" t="s">
        <v>154</v>
      </c>
      <c r="C11" s="60" t="s">
        <v>155</v>
      </c>
      <c r="D11" s="61" t="s">
        <v>117</v>
      </c>
      <c r="E11" s="161">
        <v>1</v>
      </c>
      <c r="F11" s="161">
        <v>0</v>
      </c>
      <c r="G11" s="187">
        <v>125836.78</v>
      </c>
      <c r="H11" s="187">
        <v>0</v>
      </c>
      <c r="I11" s="187">
        <v>125836.78</v>
      </c>
      <c r="J11" s="187">
        <v>0</v>
      </c>
      <c r="K11" s="161"/>
      <c r="L11" s="134" t="s">
        <v>68</v>
      </c>
      <c r="M11" s="188" t="s">
        <v>117</v>
      </c>
      <c r="N11" s="5"/>
      <c r="O11" s="77"/>
    </row>
    <row r="12" spans="1:15" ht="18.75" customHeight="1" x14ac:dyDescent="0.25">
      <c r="A12" s="306">
        <v>8</v>
      </c>
      <c r="B12" s="190" t="s">
        <v>156</v>
      </c>
      <c r="C12" s="23" t="s">
        <v>20</v>
      </c>
      <c r="D12" s="37" t="s">
        <v>116</v>
      </c>
      <c r="E12" s="170">
        <v>1</v>
      </c>
      <c r="F12" s="170">
        <v>0</v>
      </c>
      <c r="G12" s="191">
        <v>9271976</v>
      </c>
      <c r="H12" s="191">
        <v>0</v>
      </c>
      <c r="I12" s="299">
        <v>10393047.279999999</v>
      </c>
      <c r="J12" s="299">
        <v>0</v>
      </c>
      <c r="K12" s="170"/>
      <c r="L12" s="304" t="s">
        <v>69</v>
      </c>
      <c r="M12" s="296" t="s">
        <v>116</v>
      </c>
      <c r="N12" s="5"/>
      <c r="O12" s="77"/>
    </row>
    <row r="13" spans="1:15" ht="18.75" customHeight="1" thickBot="1" x14ac:dyDescent="0.3">
      <c r="A13" s="309"/>
      <c r="B13" s="50" t="s">
        <v>157</v>
      </c>
      <c r="C13" s="24" t="s">
        <v>25</v>
      </c>
      <c r="D13" s="39" t="s">
        <v>109</v>
      </c>
      <c r="E13" s="172">
        <v>1</v>
      </c>
      <c r="F13" s="172">
        <v>0</v>
      </c>
      <c r="G13" s="174">
        <v>1121071.28</v>
      </c>
      <c r="H13" s="174">
        <v>0</v>
      </c>
      <c r="I13" s="300"/>
      <c r="J13" s="300"/>
      <c r="K13" s="172"/>
      <c r="L13" s="314"/>
      <c r="M13" s="298"/>
      <c r="N13" s="4"/>
    </row>
    <row r="14" spans="1:15" ht="17.25" thickBot="1" x14ac:dyDescent="0.3">
      <c r="A14" s="165">
        <v>9</v>
      </c>
      <c r="B14" s="83" t="s">
        <v>105</v>
      </c>
      <c r="C14" s="55" t="s">
        <v>12</v>
      </c>
      <c r="D14" s="46" t="s">
        <v>115</v>
      </c>
      <c r="E14" s="171">
        <v>4</v>
      </c>
      <c r="F14" s="171">
        <v>0</v>
      </c>
      <c r="G14" s="189">
        <v>4278978.82</v>
      </c>
      <c r="H14" s="189">
        <v>0</v>
      </c>
      <c r="I14" s="189">
        <v>4278978.82</v>
      </c>
      <c r="J14" s="189">
        <v>0</v>
      </c>
      <c r="K14" s="171"/>
      <c r="L14" s="171" t="s">
        <v>70</v>
      </c>
      <c r="M14" s="169" t="s">
        <v>115</v>
      </c>
      <c r="N14" s="4"/>
    </row>
    <row r="15" spans="1:15" ht="21.75" customHeight="1" thickBot="1" x14ac:dyDescent="0.3">
      <c r="A15" s="25">
        <v>10</v>
      </c>
      <c r="B15" s="90" t="s">
        <v>159</v>
      </c>
      <c r="C15" s="226" t="s">
        <v>13</v>
      </c>
      <c r="D15" s="40" t="s">
        <v>114</v>
      </c>
      <c r="E15" s="21">
        <v>5</v>
      </c>
      <c r="F15" s="21">
        <v>0</v>
      </c>
      <c r="G15" s="115">
        <v>898347.82</v>
      </c>
      <c r="H15" s="115">
        <v>0</v>
      </c>
      <c r="I15" s="115">
        <v>898347.82</v>
      </c>
      <c r="J15" s="115">
        <v>0</v>
      </c>
      <c r="K15" s="21"/>
      <c r="L15" s="136" t="s">
        <v>71</v>
      </c>
      <c r="M15" s="28" t="s">
        <v>114</v>
      </c>
      <c r="N15" s="4"/>
    </row>
    <row r="16" spans="1:15" ht="22.5" customHeight="1" thickBot="1" x14ac:dyDescent="0.3">
      <c r="A16" s="164">
        <v>11</v>
      </c>
      <c r="B16" s="58" t="s">
        <v>160</v>
      </c>
      <c r="C16" s="56" t="s">
        <v>17</v>
      </c>
      <c r="D16" s="57" t="s">
        <v>114</v>
      </c>
      <c r="E16" s="86">
        <v>1</v>
      </c>
      <c r="F16" s="86">
        <v>1</v>
      </c>
      <c r="G16" s="117">
        <v>2355658.67</v>
      </c>
      <c r="H16" s="166">
        <v>4704964.08</v>
      </c>
      <c r="I16" s="117">
        <v>2355658.67</v>
      </c>
      <c r="J16" s="166">
        <v>4704964.08</v>
      </c>
      <c r="K16" s="75"/>
      <c r="L16" s="167" t="s">
        <v>72</v>
      </c>
      <c r="M16" s="168" t="s">
        <v>114</v>
      </c>
      <c r="N16" s="4"/>
    </row>
    <row r="17" spans="1:14" ht="21" customHeight="1" thickBot="1" x14ac:dyDescent="0.3">
      <c r="A17" s="25">
        <v>12</v>
      </c>
      <c r="B17" s="90" t="s">
        <v>106</v>
      </c>
      <c r="C17" s="26" t="s">
        <v>20</v>
      </c>
      <c r="D17" s="40" t="s">
        <v>115</v>
      </c>
      <c r="E17" s="21">
        <v>7</v>
      </c>
      <c r="F17" s="21">
        <v>0</v>
      </c>
      <c r="G17" s="115">
        <v>81563114.349999994</v>
      </c>
      <c r="H17" s="115">
        <v>0</v>
      </c>
      <c r="I17" s="115">
        <v>81563114.349999994</v>
      </c>
      <c r="J17" s="115">
        <v>0</v>
      </c>
      <c r="K17" s="21"/>
      <c r="L17" s="136" t="s">
        <v>73</v>
      </c>
      <c r="M17" s="28" t="s">
        <v>113</v>
      </c>
      <c r="N17" s="121"/>
    </row>
    <row r="18" spans="1:14" ht="20.100000000000001" customHeight="1" x14ac:dyDescent="0.35">
      <c r="A18" s="306">
        <v>13</v>
      </c>
      <c r="B18" s="47" t="s">
        <v>161</v>
      </c>
      <c r="C18" s="23" t="s">
        <v>22</v>
      </c>
      <c r="D18" s="37" t="s">
        <v>113</v>
      </c>
      <c r="E18" s="88">
        <v>1</v>
      </c>
      <c r="F18" s="88">
        <v>1</v>
      </c>
      <c r="G18" s="119">
        <v>396396</v>
      </c>
      <c r="H18" s="119">
        <v>750004.78</v>
      </c>
      <c r="I18" s="290">
        <v>587556</v>
      </c>
      <c r="J18" s="290">
        <v>750004.78</v>
      </c>
      <c r="K18" s="68"/>
      <c r="L18" s="284" t="s">
        <v>74</v>
      </c>
      <c r="M18" s="276" t="s">
        <v>113</v>
      </c>
      <c r="N18" s="4"/>
    </row>
    <row r="19" spans="1:14" ht="20.100000000000001" customHeight="1" thickBot="1" x14ac:dyDescent="0.35">
      <c r="A19" s="310"/>
      <c r="B19" s="137" t="s">
        <v>162</v>
      </c>
      <c r="C19" s="56" t="s">
        <v>19</v>
      </c>
      <c r="D19" s="82" t="s">
        <v>114</v>
      </c>
      <c r="E19" s="186">
        <v>1</v>
      </c>
      <c r="F19" s="186">
        <v>0</v>
      </c>
      <c r="G19" s="117">
        <v>191160</v>
      </c>
      <c r="H19" s="206">
        <v>0</v>
      </c>
      <c r="I19" s="291"/>
      <c r="J19" s="291"/>
      <c r="K19" s="186"/>
      <c r="L19" s="285"/>
      <c r="M19" s="287"/>
      <c r="N19" s="4"/>
    </row>
    <row r="20" spans="1:14" ht="20.100000000000001" customHeight="1" thickBot="1" x14ac:dyDescent="0.4">
      <c r="A20" s="278">
        <v>14</v>
      </c>
      <c r="B20" s="47" t="s">
        <v>163</v>
      </c>
      <c r="C20" s="23" t="s">
        <v>97</v>
      </c>
      <c r="D20" s="37" t="s">
        <v>113</v>
      </c>
      <c r="E20" s="178">
        <v>4</v>
      </c>
      <c r="F20" s="178">
        <v>0</v>
      </c>
      <c r="G20" s="119">
        <v>963570</v>
      </c>
      <c r="H20" s="119">
        <v>0</v>
      </c>
      <c r="I20" s="281">
        <v>1840027.26</v>
      </c>
      <c r="J20" s="281">
        <v>400000</v>
      </c>
      <c r="K20" s="181"/>
      <c r="L20" s="284" t="s">
        <v>75</v>
      </c>
      <c r="M20" s="276" t="s">
        <v>120</v>
      </c>
      <c r="N20" s="4"/>
    </row>
    <row r="21" spans="1:14" ht="20.25" customHeight="1" thickBot="1" x14ac:dyDescent="0.3">
      <c r="A21" s="280"/>
      <c r="B21" s="229" t="s">
        <v>164</v>
      </c>
      <c r="C21" s="227" t="s">
        <v>165</v>
      </c>
      <c r="D21" s="82" t="s">
        <v>113</v>
      </c>
      <c r="E21" s="186">
        <v>3</v>
      </c>
      <c r="F21" s="186">
        <v>2</v>
      </c>
      <c r="G21" s="117">
        <f>70398.72+721378.2+84680.34</f>
        <v>876457.25999999989</v>
      </c>
      <c r="H21" s="206">
        <v>400000</v>
      </c>
      <c r="I21" s="283"/>
      <c r="J21" s="283"/>
      <c r="K21" s="21"/>
      <c r="L21" s="286"/>
      <c r="M21" s="277"/>
      <c r="N21" s="4"/>
    </row>
    <row r="22" spans="1:14" ht="26.25" customHeight="1" thickBot="1" x14ac:dyDescent="0.3">
      <c r="A22" s="102">
        <v>15</v>
      </c>
      <c r="B22" s="59" t="s">
        <v>110</v>
      </c>
      <c r="C22" s="23" t="s">
        <v>12</v>
      </c>
      <c r="D22" s="61" t="s">
        <v>111</v>
      </c>
      <c r="E22" s="104">
        <v>3</v>
      </c>
      <c r="F22" s="104">
        <v>0</v>
      </c>
      <c r="G22" s="109">
        <v>687620</v>
      </c>
      <c r="H22" s="109">
        <v>0</v>
      </c>
      <c r="I22" s="182">
        <v>687620</v>
      </c>
      <c r="J22" s="182">
        <v>0</v>
      </c>
      <c r="K22" s="104"/>
      <c r="L22" s="136" t="s">
        <v>76</v>
      </c>
      <c r="M22" s="107" t="s">
        <v>111</v>
      </c>
      <c r="N22" s="4"/>
    </row>
    <row r="23" spans="1:14" ht="21" customHeight="1" thickBot="1" x14ac:dyDescent="0.3">
      <c r="A23" s="278">
        <v>16</v>
      </c>
      <c r="B23" s="49" t="s">
        <v>166</v>
      </c>
      <c r="C23" s="228" t="s">
        <v>21</v>
      </c>
      <c r="D23" s="37" t="s">
        <v>111</v>
      </c>
      <c r="E23" s="210">
        <v>1</v>
      </c>
      <c r="F23" s="210">
        <v>0</v>
      </c>
      <c r="G23" s="219">
        <v>172800</v>
      </c>
      <c r="H23" s="219">
        <v>0</v>
      </c>
      <c r="I23" s="281">
        <v>6402093.8300000001</v>
      </c>
      <c r="J23" s="281">
        <v>0</v>
      </c>
      <c r="K23" s="210"/>
      <c r="L23" s="284" t="s">
        <v>77</v>
      </c>
      <c r="M23" s="276" t="s">
        <v>112</v>
      </c>
      <c r="N23" s="5"/>
    </row>
    <row r="24" spans="1:14" ht="21" customHeight="1" thickBot="1" x14ac:dyDescent="0.3">
      <c r="A24" s="280"/>
      <c r="B24" s="50" t="s">
        <v>167</v>
      </c>
      <c r="C24" s="230" t="s">
        <v>96</v>
      </c>
      <c r="D24" s="39" t="s">
        <v>112</v>
      </c>
      <c r="E24" s="211">
        <v>12</v>
      </c>
      <c r="F24" s="211">
        <v>0</v>
      </c>
      <c r="G24" s="224">
        <v>6229293.8300000001</v>
      </c>
      <c r="H24" s="224">
        <v>0</v>
      </c>
      <c r="I24" s="283"/>
      <c r="J24" s="283"/>
      <c r="K24" s="21"/>
      <c r="L24" s="286"/>
      <c r="M24" s="277"/>
      <c r="N24" s="5"/>
    </row>
    <row r="25" spans="1:14" ht="30" customHeight="1" thickBot="1" x14ac:dyDescent="0.3">
      <c r="A25" s="73">
        <v>17</v>
      </c>
      <c r="B25" s="58" t="s">
        <v>168</v>
      </c>
      <c r="C25" s="23" t="s">
        <v>42</v>
      </c>
      <c r="D25" s="57" t="s">
        <v>112</v>
      </c>
      <c r="E25" s="75">
        <v>3</v>
      </c>
      <c r="F25" s="75">
        <v>7</v>
      </c>
      <c r="G25" s="208">
        <v>2137345.46</v>
      </c>
      <c r="H25" s="101">
        <v>2614400</v>
      </c>
      <c r="I25" s="208">
        <v>2137345.46</v>
      </c>
      <c r="J25" s="184">
        <v>2614400</v>
      </c>
      <c r="K25" s="75"/>
      <c r="L25" s="135" t="s">
        <v>78</v>
      </c>
      <c r="M25" s="214" t="s">
        <v>112</v>
      </c>
      <c r="N25" s="5"/>
    </row>
    <row r="26" spans="1:14" ht="24" customHeight="1" thickBot="1" x14ac:dyDescent="0.3">
      <c r="A26" s="278">
        <v>18</v>
      </c>
      <c r="B26" s="49" t="s">
        <v>169</v>
      </c>
      <c r="C26" s="228" t="s">
        <v>25</v>
      </c>
      <c r="D26" s="37" t="s">
        <v>170</v>
      </c>
      <c r="E26" s="85">
        <v>5</v>
      </c>
      <c r="F26" s="85">
        <v>0</v>
      </c>
      <c r="G26" s="116">
        <v>1955280.9</v>
      </c>
      <c r="H26" s="116">
        <v>0</v>
      </c>
      <c r="I26" s="281">
        <v>2035285.75</v>
      </c>
      <c r="J26" s="281">
        <v>0</v>
      </c>
      <c r="K26" s="70"/>
      <c r="L26" s="284" t="s">
        <v>79</v>
      </c>
      <c r="M26" s="276" t="s">
        <v>121</v>
      </c>
      <c r="N26" s="5"/>
    </row>
    <row r="27" spans="1:14" ht="24.75" customHeight="1" thickBot="1" x14ac:dyDescent="0.3">
      <c r="A27" s="280"/>
      <c r="B27" s="50" t="s">
        <v>171</v>
      </c>
      <c r="C27" s="230" t="s">
        <v>23</v>
      </c>
      <c r="D27" s="39" t="s">
        <v>111</v>
      </c>
      <c r="E27" s="87">
        <v>1</v>
      </c>
      <c r="F27" s="87">
        <v>0</v>
      </c>
      <c r="G27" s="118">
        <v>80004.850000000006</v>
      </c>
      <c r="H27" s="118">
        <v>0</v>
      </c>
      <c r="I27" s="283"/>
      <c r="J27" s="283"/>
      <c r="K27" s="21"/>
      <c r="L27" s="286"/>
      <c r="M27" s="277"/>
      <c r="N27" s="5"/>
    </row>
    <row r="28" spans="1:14" ht="31.5" customHeight="1" thickBot="1" x14ac:dyDescent="0.3">
      <c r="A28" s="74">
        <v>19</v>
      </c>
      <c r="B28" s="79" t="s">
        <v>122</v>
      </c>
      <c r="C28" s="51" t="s">
        <v>12</v>
      </c>
      <c r="D28" s="52" t="s">
        <v>172</v>
      </c>
      <c r="E28" s="71">
        <v>6</v>
      </c>
      <c r="F28" s="71">
        <v>2</v>
      </c>
      <c r="G28" s="100">
        <v>106243487.48</v>
      </c>
      <c r="H28" s="100">
        <v>144367</v>
      </c>
      <c r="I28" s="183">
        <v>106243487.48</v>
      </c>
      <c r="J28" s="183">
        <v>144367</v>
      </c>
      <c r="K28" s="71"/>
      <c r="L28" s="136" t="s">
        <v>80</v>
      </c>
      <c r="M28" s="107" t="s">
        <v>123</v>
      </c>
      <c r="N28" s="5"/>
    </row>
    <row r="29" spans="1:14" ht="24.75" customHeight="1" x14ac:dyDescent="0.25">
      <c r="A29" s="278">
        <v>20</v>
      </c>
      <c r="B29" s="58" t="s">
        <v>173</v>
      </c>
      <c r="C29" s="228" t="s">
        <v>13</v>
      </c>
      <c r="D29" s="57" t="s">
        <v>111</v>
      </c>
      <c r="E29" s="178">
        <v>2</v>
      </c>
      <c r="F29" s="178">
        <v>0</v>
      </c>
      <c r="G29" s="175">
        <f>218556.45+45000</f>
        <v>263556.45</v>
      </c>
      <c r="H29" s="175">
        <v>0</v>
      </c>
      <c r="I29" s="281">
        <v>7446860.7599999998</v>
      </c>
      <c r="J29" s="318">
        <v>10006985.6</v>
      </c>
      <c r="K29" s="185"/>
      <c r="L29" s="284" t="s">
        <v>81</v>
      </c>
      <c r="M29" s="276" t="s">
        <v>123</v>
      </c>
      <c r="N29" s="5"/>
    </row>
    <row r="30" spans="1:14" ht="24.75" customHeight="1" thickBot="1" x14ac:dyDescent="0.3">
      <c r="A30" s="279"/>
      <c r="B30" s="84" t="s">
        <v>174</v>
      </c>
      <c r="C30" s="22" t="s">
        <v>11</v>
      </c>
      <c r="D30" s="38" t="s">
        <v>172</v>
      </c>
      <c r="E30" s="179">
        <v>4</v>
      </c>
      <c r="F30" s="179">
        <v>2</v>
      </c>
      <c r="G30" s="176">
        <f>201024.8+257580+51916.14+1188776.27</f>
        <v>1699297.21</v>
      </c>
      <c r="H30" s="176">
        <f>2332800+4724280</f>
        <v>7057080</v>
      </c>
      <c r="I30" s="282"/>
      <c r="J30" s="319"/>
      <c r="K30" s="185"/>
      <c r="L30" s="285"/>
      <c r="M30" s="287"/>
      <c r="N30" s="5"/>
    </row>
    <row r="31" spans="1:14" ht="27.75" customHeight="1" thickBot="1" x14ac:dyDescent="0.3">
      <c r="A31" s="280"/>
      <c r="B31" s="50" t="s">
        <v>175</v>
      </c>
      <c r="C31" s="230" t="s">
        <v>96</v>
      </c>
      <c r="D31" s="39" t="s">
        <v>172</v>
      </c>
      <c r="E31" s="179">
        <v>5</v>
      </c>
      <c r="F31" s="179">
        <v>6</v>
      </c>
      <c r="G31" s="120">
        <v>5484007.0999999996</v>
      </c>
      <c r="H31" s="120">
        <v>2949905.5999999996</v>
      </c>
      <c r="I31" s="283"/>
      <c r="J31" s="320"/>
      <c r="K31" s="104"/>
      <c r="L31" s="286"/>
      <c r="M31" s="277"/>
      <c r="N31" s="5"/>
    </row>
    <row r="32" spans="1:14" ht="17.25" thickBot="1" x14ac:dyDescent="0.3">
      <c r="A32" s="25">
        <v>21</v>
      </c>
      <c r="B32" s="90" t="s">
        <v>176</v>
      </c>
      <c r="C32" s="26" t="s">
        <v>46</v>
      </c>
      <c r="D32" s="40" t="s">
        <v>124</v>
      </c>
      <c r="E32" s="21">
        <v>1</v>
      </c>
      <c r="F32" s="21">
        <v>0</v>
      </c>
      <c r="G32" s="29">
        <v>499500</v>
      </c>
      <c r="H32" s="29">
        <v>0</v>
      </c>
      <c r="I32" s="29">
        <v>499500</v>
      </c>
      <c r="J32" s="29">
        <v>0</v>
      </c>
      <c r="K32" s="21"/>
      <c r="L32" s="21" t="s">
        <v>82</v>
      </c>
      <c r="M32" s="28" t="s">
        <v>124</v>
      </c>
      <c r="N32" s="5"/>
    </row>
    <row r="33" spans="1:14" ht="20.100000000000001" customHeight="1" thickBot="1" x14ac:dyDescent="0.35">
      <c r="A33" s="138">
        <v>22</v>
      </c>
      <c r="B33" s="144" t="s">
        <v>125</v>
      </c>
      <c r="C33" s="51" t="s">
        <v>20</v>
      </c>
      <c r="D33" s="52" t="s">
        <v>123</v>
      </c>
      <c r="E33" s="106">
        <v>12</v>
      </c>
      <c r="F33" s="106">
        <v>0</v>
      </c>
      <c r="G33" s="118">
        <v>25516437.059999999</v>
      </c>
      <c r="H33" s="118">
        <v>0</v>
      </c>
      <c r="I33" s="118">
        <v>25516437.059999999</v>
      </c>
      <c r="J33" s="118">
        <v>0</v>
      </c>
      <c r="K33" s="106"/>
      <c r="L33" s="135" t="s">
        <v>83</v>
      </c>
      <c r="M33" s="108" t="s">
        <v>126</v>
      </c>
      <c r="N33" s="5"/>
    </row>
    <row r="34" spans="1:14" ht="20.100000000000001" customHeight="1" x14ac:dyDescent="0.35">
      <c r="A34" s="278">
        <v>23</v>
      </c>
      <c r="B34" s="47" t="s">
        <v>177</v>
      </c>
      <c r="C34" s="228" t="s">
        <v>16</v>
      </c>
      <c r="D34" s="37" t="s">
        <v>178</v>
      </c>
      <c r="E34" s="104">
        <v>6</v>
      </c>
      <c r="F34" s="104">
        <v>0</v>
      </c>
      <c r="G34" s="116">
        <f>97980+145188.9+213388.56+133958.44+1964112+464100</f>
        <v>3018727.9</v>
      </c>
      <c r="H34" s="116">
        <v>0</v>
      </c>
      <c r="I34" s="281">
        <v>3434977.9</v>
      </c>
      <c r="J34" s="281">
        <v>0</v>
      </c>
      <c r="K34" s="104"/>
      <c r="L34" s="284" t="s">
        <v>84</v>
      </c>
      <c r="M34" s="276" t="s">
        <v>127</v>
      </c>
      <c r="N34" s="122"/>
    </row>
    <row r="35" spans="1:14" ht="20.100000000000001" customHeight="1" thickBot="1" x14ac:dyDescent="0.4">
      <c r="A35" s="279"/>
      <c r="B35" s="81" t="s">
        <v>179</v>
      </c>
      <c r="C35" s="230" t="s">
        <v>43</v>
      </c>
      <c r="D35" s="82" t="s">
        <v>180</v>
      </c>
      <c r="E35" s="105">
        <v>2</v>
      </c>
      <c r="F35" s="105">
        <v>0</v>
      </c>
      <c r="G35" s="117">
        <f>200250+216000</f>
        <v>416250</v>
      </c>
      <c r="H35" s="117">
        <v>0</v>
      </c>
      <c r="I35" s="282"/>
      <c r="J35" s="282"/>
      <c r="K35" s="105"/>
      <c r="L35" s="285"/>
      <c r="M35" s="287"/>
      <c r="N35" s="122"/>
    </row>
    <row r="36" spans="1:14" ht="20.100000000000001" customHeight="1" x14ac:dyDescent="0.35">
      <c r="A36" s="306">
        <v>24</v>
      </c>
      <c r="B36" s="47" t="s">
        <v>181</v>
      </c>
      <c r="C36" s="228" t="s">
        <v>46</v>
      </c>
      <c r="D36" s="37" t="s">
        <v>180</v>
      </c>
      <c r="E36" s="178">
        <v>2</v>
      </c>
      <c r="F36" s="178">
        <v>0</v>
      </c>
      <c r="G36" s="119">
        <f>446332.08+99000</f>
        <v>545332.08000000007</v>
      </c>
      <c r="H36" s="119">
        <v>0</v>
      </c>
      <c r="I36" s="299">
        <v>857092.08</v>
      </c>
      <c r="J36" s="299">
        <v>0</v>
      </c>
      <c r="K36" s="178"/>
      <c r="L36" s="304" t="s">
        <v>85</v>
      </c>
      <c r="M36" s="296" t="s">
        <v>128</v>
      </c>
      <c r="N36" s="5"/>
    </row>
    <row r="37" spans="1:14" ht="17.25" thickBot="1" x14ac:dyDescent="0.3">
      <c r="A37" s="309"/>
      <c r="B37" s="50" t="s">
        <v>182</v>
      </c>
      <c r="C37" s="230" t="s">
        <v>98</v>
      </c>
      <c r="D37" s="209" t="s">
        <v>126</v>
      </c>
      <c r="E37" s="180">
        <v>1</v>
      </c>
      <c r="F37" s="180">
        <v>0</v>
      </c>
      <c r="G37" s="177">
        <v>311760</v>
      </c>
      <c r="H37" s="177">
        <v>0</v>
      </c>
      <c r="I37" s="300"/>
      <c r="J37" s="300"/>
      <c r="K37" s="180"/>
      <c r="L37" s="314"/>
      <c r="M37" s="298"/>
      <c r="N37" s="5"/>
    </row>
    <row r="38" spans="1:14" ht="20.100000000000001" customHeight="1" thickBot="1" x14ac:dyDescent="0.4">
      <c r="A38" s="103">
        <v>25</v>
      </c>
      <c r="B38" s="139" t="s">
        <v>129</v>
      </c>
      <c r="C38" s="51" t="s">
        <v>12</v>
      </c>
      <c r="D38" s="52" t="s">
        <v>183</v>
      </c>
      <c r="E38" s="106">
        <v>3</v>
      </c>
      <c r="F38" s="106">
        <v>0</v>
      </c>
      <c r="G38" s="118">
        <v>629339.4</v>
      </c>
      <c r="H38" s="118">
        <v>0</v>
      </c>
      <c r="I38" s="118">
        <v>629339.4</v>
      </c>
      <c r="J38" s="118">
        <v>0</v>
      </c>
      <c r="K38" s="106"/>
      <c r="L38" s="135" t="s">
        <v>26</v>
      </c>
      <c r="M38" s="108" t="s">
        <v>130</v>
      </c>
      <c r="N38" s="5"/>
    </row>
    <row r="39" spans="1:14" ht="20.100000000000001" customHeight="1" x14ac:dyDescent="0.35">
      <c r="A39" s="306">
        <v>26</v>
      </c>
      <c r="B39" s="47" t="s">
        <v>184</v>
      </c>
      <c r="C39" s="228" t="s">
        <v>11</v>
      </c>
      <c r="D39" s="37" t="s">
        <v>131</v>
      </c>
      <c r="E39" s="85">
        <v>2</v>
      </c>
      <c r="F39" s="85">
        <v>0</v>
      </c>
      <c r="G39" s="116">
        <f>163150+398932.31</f>
        <v>562082.31000000006</v>
      </c>
      <c r="H39" s="116">
        <v>0</v>
      </c>
      <c r="I39" s="281">
        <v>2565361.11</v>
      </c>
      <c r="J39" s="281">
        <v>0</v>
      </c>
      <c r="K39" s="68"/>
      <c r="L39" s="304" t="s">
        <v>27</v>
      </c>
      <c r="M39" s="296" t="s">
        <v>131</v>
      </c>
      <c r="N39" s="5"/>
    </row>
    <row r="40" spans="1:14" ht="20.100000000000001" customHeight="1" x14ac:dyDescent="0.35">
      <c r="A40" s="279"/>
      <c r="B40" s="140" t="s">
        <v>185</v>
      </c>
      <c r="C40" s="56" t="s">
        <v>96</v>
      </c>
      <c r="D40" s="57" t="s">
        <v>131</v>
      </c>
      <c r="E40" s="185">
        <v>8</v>
      </c>
      <c r="F40" s="185">
        <v>0</v>
      </c>
      <c r="G40" s="117">
        <f>367300+399990+43350+59464+114400+50600+364500+337470</f>
        <v>1737074</v>
      </c>
      <c r="H40" s="117">
        <v>0</v>
      </c>
      <c r="I40" s="282"/>
      <c r="J40" s="282"/>
      <c r="K40" s="185"/>
      <c r="L40" s="285"/>
      <c r="M40" s="287"/>
      <c r="N40" s="5"/>
    </row>
    <row r="41" spans="1:14" ht="20.100000000000001" customHeight="1" thickBot="1" x14ac:dyDescent="0.4">
      <c r="A41" s="310"/>
      <c r="B41" s="81" t="s">
        <v>186</v>
      </c>
      <c r="C41" s="24" t="s">
        <v>21</v>
      </c>
      <c r="D41" s="82" t="s">
        <v>131</v>
      </c>
      <c r="E41" s="105">
        <v>1</v>
      </c>
      <c r="F41" s="105">
        <v>0</v>
      </c>
      <c r="G41" s="117">
        <v>266204.79999999999</v>
      </c>
      <c r="H41" s="117">
        <v>0</v>
      </c>
      <c r="I41" s="282"/>
      <c r="J41" s="282"/>
      <c r="K41" s="105"/>
      <c r="L41" s="305"/>
      <c r="M41" s="316"/>
      <c r="N41" s="122"/>
    </row>
    <row r="42" spans="1:14" ht="20.100000000000001" customHeight="1" x14ac:dyDescent="0.35">
      <c r="A42" s="306">
        <v>27</v>
      </c>
      <c r="B42" s="80" t="s">
        <v>187</v>
      </c>
      <c r="C42" s="228" t="s">
        <v>13</v>
      </c>
      <c r="D42" s="37" t="s">
        <v>131</v>
      </c>
      <c r="E42" s="178">
        <v>2</v>
      </c>
      <c r="F42" s="178">
        <v>0</v>
      </c>
      <c r="G42" s="119">
        <f>183360+552240</f>
        <v>735600</v>
      </c>
      <c r="H42" s="119">
        <v>0</v>
      </c>
      <c r="I42" s="299">
        <v>1144581.76</v>
      </c>
      <c r="J42" s="299">
        <v>0</v>
      </c>
      <c r="K42" s="178"/>
      <c r="L42" s="304" t="s">
        <v>28</v>
      </c>
      <c r="M42" s="296" t="s">
        <v>127</v>
      </c>
      <c r="N42" s="5"/>
    </row>
    <row r="43" spans="1:14" ht="20.100000000000001" customHeight="1" thickBot="1" x14ac:dyDescent="0.35">
      <c r="A43" s="309"/>
      <c r="B43" s="142" t="s">
        <v>188</v>
      </c>
      <c r="C43" s="24" t="s">
        <v>44</v>
      </c>
      <c r="D43" s="39" t="s">
        <v>130</v>
      </c>
      <c r="E43" s="180">
        <v>4</v>
      </c>
      <c r="F43" s="180">
        <v>0</v>
      </c>
      <c r="G43" s="114">
        <f>199000+45135.6+93836.16+71010</f>
        <v>408981.76000000001</v>
      </c>
      <c r="H43" s="114">
        <v>0</v>
      </c>
      <c r="I43" s="300"/>
      <c r="J43" s="300"/>
      <c r="K43" s="180"/>
      <c r="L43" s="314"/>
      <c r="M43" s="298"/>
      <c r="N43" s="122"/>
    </row>
    <row r="44" spans="1:14" ht="21.75" customHeight="1" thickBot="1" x14ac:dyDescent="0.3">
      <c r="A44" s="148">
        <v>28</v>
      </c>
      <c r="B44" s="58" t="s">
        <v>189</v>
      </c>
      <c r="C44" s="56" t="s">
        <v>97</v>
      </c>
      <c r="D44" s="57" t="s">
        <v>131</v>
      </c>
      <c r="E44" s="105">
        <v>5</v>
      </c>
      <c r="F44" s="105">
        <v>0</v>
      </c>
      <c r="G44" s="110">
        <v>5845577.4900000002</v>
      </c>
      <c r="H44" s="110">
        <v>0</v>
      </c>
      <c r="I44" s="195">
        <v>5845577.4900000002</v>
      </c>
      <c r="J44" s="195">
        <v>0</v>
      </c>
      <c r="K44" s="149"/>
      <c r="L44" s="152" t="s">
        <v>29</v>
      </c>
      <c r="M44" s="150" t="s">
        <v>132</v>
      </c>
      <c r="N44" s="5"/>
    </row>
    <row r="45" spans="1:14" ht="20.100000000000001" customHeight="1" x14ac:dyDescent="0.35">
      <c r="A45" s="306">
        <v>29</v>
      </c>
      <c r="B45" s="47" t="s">
        <v>190</v>
      </c>
      <c r="C45" s="228" t="s">
        <v>16</v>
      </c>
      <c r="D45" s="37" t="s">
        <v>191</v>
      </c>
      <c r="E45" s="146">
        <v>3</v>
      </c>
      <c r="F45" s="146">
        <v>0</v>
      </c>
      <c r="G45" s="116">
        <f>121680+235375.62+161745</f>
        <v>518800.62</v>
      </c>
      <c r="H45" s="116">
        <v>0</v>
      </c>
      <c r="I45" s="281">
        <v>19524577.609999999</v>
      </c>
      <c r="J45" s="281">
        <v>0</v>
      </c>
      <c r="K45" s="145"/>
      <c r="L45" s="284" t="s">
        <v>30</v>
      </c>
      <c r="M45" s="276" t="s">
        <v>133</v>
      </c>
      <c r="N45" s="122"/>
    </row>
    <row r="46" spans="1:14" ht="20.100000000000001" customHeight="1" x14ac:dyDescent="0.35">
      <c r="A46" s="307"/>
      <c r="B46" s="62" t="s">
        <v>192</v>
      </c>
      <c r="C46" s="22" t="s">
        <v>20</v>
      </c>
      <c r="D46" s="46" t="s">
        <v>133</v>
      </c>
      <c r="E46" s="149">
        <v>8</v>
      </c>
      <c r="F46" s="149">
        <v>0</v>
      </c>
      <c r="G46" s="117">
        <v>16959752.02</v>
      </c>
      <c r="H46" s="117">
        <v>0</v>
      </c>
      <c r="I46" s="282"/>
      <c r="J46" s="282"/>
      <c r="K46" s="151"/>
      <c r="L46" s="285"/>
      <c r="M46" s="287"/>
      <c r="N46" s="122"/>
    </row>
    <row r="47" spans="1:14" ht="20.100000000000001" customHeight="1" x14ac:dyDescent="0.35">
      <c r="A47" s="308"/>
      <c r="B47" s="45" t="s">
        <v>193</v>
      </c>
      <c r="C47" s="56" t="s">
        <v>43</v>
      </c>
      <c r="D47" s="38" t="s">
        <v>180</v>
      </c>
      <c r="E47" s="149">
        <v>4</v>
      </c>
      <c r="F47" s="149">
        <v>0</v>
      </c>
      <c r="G47" s="117">
        <f>174516.25+65990.5+980937.5+146900</f>
        <v>1368344.25</v>
      </c>
      <c r="H47" s="117">
        <v>0</v>
      </c>
      <c r="I47" s="282"/>
      <c r="J47" s="282"/>
      <c r="K47" s="151"/>
      <c r="L47" s="285"/>
      <c r="M47" s="287"/>
      <c r="N47" s="122"/>
    </row>
    <row r="48" spans="1:14" ht="20.100000000000001" customHeight="1" thickBot="1" x14ac:dyDescent="0.4">
      <c r="A48" s="309"/>
      <c r="B48" s="48" t="s">
        <v>194</v>
      </c>
      <c r="C48" s="24" t="s">
        <v>15</v>
      </c>
      <c r="D48" s="39" t="s">
        <v>195</v>
      </c>
      <c r="E48" s="147">
        <v>2</v>
      </c>
      <c r="F48" s="147">
        <v>0</v>
      </c>
      <c r="G48" s="118">
        <f>426680.72+251000</f>
        <v>677680.72</v>
      </c>
      <c r="H48" s="118">
        <v>0</v>
      </c>
      <c r="I48" s="283"/>
      <c r="J48" s="283"/>
      <c r="K48" s="147"/>
      <c r="L48" s="286"/>
      <c r="M48" s="277"/>
      <c r="N48" s="122"/>
    </row>
    <row r="49" spans="1:14" ht="20.100000000000001" customHeight="1" x14ac:dyDescent="0.35">
      <c r="A49" s="278">
        <v>30</v>
      </c>
      <c r="B49" s="140" t="s">
        <v>196</v>
      </c>
      <c r="C49" s="56" t="s">
        <v>45</v>
      </c>
      <c r="D49" s="57" t="s">
        <v>132</v>
      </c>
      <c r="E49" s="196">
        <v>1</v>
      </c>
      <c r="F49" s="196">
        <v>0</v>
      </c>
      <c r="G49" s="207">
        <v>142619.4</v>
      </c>
      <c r="H49" s="207">
        <v>0</v>
      </c>
      <c r="I49" s="290">
        <v>2229121.25</v>
      </c>
      <c r="J49" s="290">
        <v>61824.12</v>
      </c>
      <c r="K49" s="196"/>
      <c r="L49" s="284" t="s">
        <v>31</v>
      </c>
      <c r="M49" s="276" t="s">
        <v>134</v>
      </c>
      <c r="N49" s="122"/>
    </row>
    <row r="50" spans="1:14" ht="20.100000000000001" customHeight="1" x14ac:dyDescent="0.35">
      <c r="A50" s="279"/>
      <c r="B50" s="140" t="s">
        <v>197</v>
      </c>
      <c r="C50" s="227" t="s">
        <v>40</v>
      </c>
      <c r="D50" s="57" t="s">
        <v>195</v>
      </c>
      <c r="E50" s="196">
        <v>5</v>
      </c>
      <c r="F50" s="196">
        <v>0</v>
      </c>
      <c r="G50" s="207">
        <f>65550+51549.8+87134.25+95341.8+145926</f>
        <v>445501.85</v>
      </c>
      <c r="H50" s="207">
        <v>0</v>
      </c>
      <c r="I50" s="291"/>
      <c r="J50" s="291"/>
      <c r="K50" s="196"/>
      <c r="L50" s="285"/>
      <c r="M50" s="287"/>
      <c r="N50" s="122"/>
    </row>
    <row r="51" spans="1:14" ht="20.100000000000001" customHeight="1" thickBot="1" x14ac:dyDescent="0.4">
      <c r="A51" s="280"/>
      <c r="B51" s="140" t="s">
        <v>198</v>
      </c>
      <c r="C51" s="56" t="s">
        <v>19</v>
      </c>
      <c r="D51" s="57" t="s">
        <v>191</v>
      </c>
      <c r="E51" s="105">
        <v>1</v>
      </c>
      <c r="F51" s="105">
        <v>1</v>
      </c>
      <c r="G51" s="117">
        <v>1641000</v>
      </c>
      <c r="H51" s="117">
        <v>61824.12</v>
      </c>
      <c r="I51" s="292"/>
      <c r="J51" s="292"/>
      <c r="K51" s="105"/>
      <c r="L51" s="286"/>
      <c r="M51" s="277"/>
      <c r="N51" s="122"/>
    </row>
    <row r="52" spans="1:14" ht="20.100000000000001" customHeight="1" thickBot="1" x14ac:dyDescent="0.4">
      <c r="A52" s="25">
        <v>31</v>
      </c>
      <c r="B52" s="141" t="s">
        <v>135</v>
      </c>
      <c r="C52" s="26" t="s">
        <v>12</v>
      </c>
      <c r="D52" s="40" t="s">
        <v>134</v>
      </c>
      <c r="E52" s="21">
        <v>1</v>
      </c>
      <c r="F52" s="21">
        <v>1</v>
      </c>
      <c r="G52" s="115">
        <v>412436</v>
      </c>
      <c r="H52" s="115">
        <v>147729</v>
      </c>
      <c r="I52" s="115">
        <v>412436</v>
      </c>
      <c r="J52" s="115">
        <v>147729</v>
      </c>
      <c r="K52" s="21"/>
      <c r="L52" s="136" t="s">
        <v>32</v>
      </c>
      <c r="M52" s="28" t="s">
        <v>134</v>
      </c>
      <c r="N52" s="122"/>
    </row>
    <row r="53" spans="1:14" ht="20.100000000000001" customHeight="1" thickBot="1" x14ac:dyDescent="0.4">
      <c r="A53" s="278">
        <v>32</v>
      </c>
      <c r="B53" s="47" t="s">
        <v>199</v>
      </c>
      <c r="C53" s="56" t="s">
        <v>17</v>
      </c>
      <c r="D53" s="37" t="s">
        <v>133</v>
      </c>
      <c r="E53" s="192">
        <v>1</v>
      </c>
      <c r="F53" s="192">
        <v>0</v>
      </c>
      <c r="G53" s="205">
        <v>78745.759999999995</v>
      </c>
      <c r="H53" s="205">
        <v>0</v>
      </c>
      <c r="I53" s="299">
        <v>258745.76</v>
      </c>
      <c r="J53" s="299">
        <v>0</v>
      </c>
      <c r="K53" s="21"/>
      <c r="L53" s="284" t="s">
        <v>33</v>
      </c>
      <c r="M53" s="276" t="s">
        <v>137</v>
      </c>
      <c r="N53" s="122"/>
    </row>
    <row r="54" spans="1:14" ht="20.100000000000001" customHeight="1" thickBot="1" x14ac:dyDescent="0.4">
      <c r="A54" s="280"/>
      <c r="B54" s="139" t="s">
        <v>200</v>
      </c>
      <c r="C54" s="24" t="s">
        <v>43</v>
      </c>
      <c r="D54" s="52" t="s">
        <v>132</v>
      </c>
      <c r="E54" s="193">
        <v>1</v>
      </c>
      <c r="F54" s="193">
        <v>0</v>
      </c>
      <c r="G54" s="118">
        <v>180000</v>
      </c>
      <c r="H54" s="118">
        <v>0</v>
      </c>
      <c r="I54" s="300"/>
      <c r="J54" s="300"/>
      <c r="K54" s="193"/>
      <c r="L54" s="286"/>
      <c r="M54" s="277"/>
      <c r="N54" s="122"/>
    </row>
    <row r="55" spans="1:14" ht="20.100000000000001" customHeight="1" thickBot="1" x14ac:dyDescent="0.4">
      <c r="A55" s="212">
        <v>33</v>
      </c>
      <c r="B55" s="140" t="s">
        <v>136</v>
      </c>
      <c r="C55" s="56" t="s">
        <v>12</v>
      </c>
      <c r="D55" s="57" t="s">
        <v>138</v>
      </c>
      <c r="E55" s="105">
        <v>1</v>
      </c>
      <c r="F55" s="105">
        <v>0</v>
      </c>
      <c r="G55" s="117">
        <v>104552.54</v>
      </c>
      <c r="H55" s="117">
        <v>0</v>
      </c>
      <c r="I55" s="207">
        <v>104552.54</v>
      </c>
      <c r="J55" s="207">
        <v>0</v>
      </c>
      <c r="K55" s="213"/>
      <c r="L55" s="196" t="s">
        <v>34</v>
      </c>
      <c r="M55" s="197" t="s">
        <v>138</v>
      </c>
      <c r="N55" s="5"/>
    </row>
    <row r="56" spans="1:14" ht="20.100000000000001" customHeight="1" thickBot="1" x14ac:dyDescent="0.4">
      <c r="A56" s="278">
        <v>34</v>
      </c>
      <c r="B56" s="47" t="s">
        <v>201</v>
      </c>
      <c r="C56" s="60" t="s">
        <v>13</v>
      </c>
      <c r="D56" s="37" t="s">
        <v>134</v>
      </c>
      <c r="E56" s="210">
        <v>4</v>
      </c>
      <c r="F56" s="210">
        <v>0</v>
      </c>
      <c r="G56" s="219">
        <f>245000+240000+80764257.6+129360</f>
        <v>81378617.599999994</v>
      </c>
      <c r="H56" s="219">
        <v>0</v>
      </c>
      <c r="I56" s="290">
        <v>89660469.680000007</v>
      </c>
      <c r="J56" s="290">
        <v>0</v>
      </c>
      <c r="K56" s="21"/>
      <c r="L56" s="284" t="s">
        <v>35</v>
      </c>
      <c r="M56" s="276" t="s">
        <v>138</v>
      </c>
      <c r="N56" s="5"/>
    </row>
    <row r="57" spans="1:14" ht="20.100000000000001" customHeight="1" thickBot="1" x14ac:dyDescent="0.4">
      <c r="A57" s="279"/>
      <c r="B57" s="62" t="s">
        <v>202</v>
      </c>
      <c r="C57" s="56" t="s">
        <v>23</v>
      </c>
      <c r="D57" s="46" t="s">
        <v>138</v>
      </c>
      <c r="E57" s="213">
        <v>2</v>
      </c>
      <c r="F57" s="213">
        <v>0</v>
      </c>
      <c r="G57" s="220">
        <f>720000+127016.83</f>
        <v>847016.83</v>
      </c>
      <c r="H57" s="220">
        <v>0</v>
      </c>
      <c r="I57" s="291"/>
      <c r="J57" s="291"/>
      <c r="K57" s="21"/>
      <c r="L57" s="285"/>
      <c r="M57" s="287"/>
      <c r="N57" s="5"/>
    </row>
    <row r="58" spans="1:14" ht="20.100000000000001" customHeight="1" thickBot="1" x14ac:dyDescent="0.3">
      <c r="A58" s="280"/>
      <c r="B58" s="231" t="s">
        <v>203</v>
      </c>
      <c r="C58" s="51" t="s">
        <v>204</v>
      </c>
      <c r="D58" s="39" t="s">
        <v>134</v>
      </c>
      <c r="E58" s="211">
        <v>4</v>
      </c>
      <c r="F58" s="211">
        <v>0</v>
      </c>
      <c r="G58" s="224">
        <f>163135.25+2940000+4104000+227700</f>
        <v>7434835.25</v>
      </c>
      <c r="H58" s="224">
        <v>0</v>
      </c>
      <c r="I58" s="292"/>
      <c r="J58" s="292"/>
      <c r="K58" s="21"/>
      <c r="L58" s="286"/>
      <c r="M58" s="277"/>
      <c r="N58" s="5"/>
    </row>
    <row r="59" spans="1:14" ht="20.100000000000001" customHeight="1" thickBot="1" x14ac:dyDescent="0.4">
      <c r="A59" s="279">
        <v>35</v>
      </c>
      <c r="B59" s="62" t="s">
        <v>205</v>
      </c>
      <c r="C59" s="56" t="s">
        <v>40</v>
      </c>
      <c r="D59" s="46" t="s">
        <v>139</v>
      </c>
      <c r="E59" s="213">
        <v>2</v>
      </c>
      <c r="F59" s="213">
        <v>0</v>
      </c>
      <c r="G59" s="220">
        <f>804510+255542.39</f>
        <v>1060052.3900000001</v>
      </c>
      <c r="H59" s="220">
        <v>0</v>
      </c>
      <c r="I59" s="291">
        <v>1662452.39</v>
      </c>
      <c r="J59" s="291">
        <v>0</v>
      </c>
      <c r="K59" s="211"/>
      <c r="L59" s="285" t="s">
        <v>36</v>
      </c>
      <c r="M59" s="287" t="s">
        <v>139</v>
      </c>
      <c r="N59" s="5"/>
    </row>
    <row r="60" spans="1:14" ht="20.100000000000001" customHeight="1" thickBot="1" x14ac:dyDescent="0.4">
      <c r="A60" s="280"/>
      <c r="B60" s="139" t="s">
        <v>206</v>
      </c>
      <c r="C60" s="24" t="s">
        <v>43</v>
      </c>
      <c r="D60" s="52" t="s">
        <v>207</v>
      </c>
      <c r="E60" s="193">
        <v>1</v>
      </c>
      <c r="F60" s="193">
        <v>0</v>
      </c>
      <c r="G60" s="118">
        <v>602400</v>
      </c>
      <c r="H60" s="118">
        <v>0</v>
      </c>
      <c r="I60" s="292"/>
      <c r="J60" s="292"/>
      <c r="K60" s="192"/>
      <c r="L60" s="286"/>
      <c r="M60" s="277"/>
      <c r="N60" s="5"/>
    </row>
    <row r="61" spans="1:14" ht="20.100000000000001" customHeight="1" x14ac:dyDescent="0.35">
      <c r="A61" s="306">
        <v>36</v>
      </c>
      <c r="B61" s="47" t="s">
        <v>208</v>
      </c>
      <c r="C61" s="56" t="s">
        <v>17</v>
      </c>
      <c r="D61" s="37" t="s">
        <v>209</v>
      </c>
      <c r="E61" s="192">
        <v>1</v>
      </c>
      <c r="F61" s="192">
        <v>0</v>
      </c>
      <c r="G61" s="205">
        <v>255000</v>
      </c>
      <c r="H61" s="205">
        <v>0</v>
      </c>
      <c r="I61" s="281">
        <v>6266852.4100000001</v>
      </c>
      <c r="J61" s="281">
        <v>0</v>
      </c>
      <c r="K61" s="198"/>
      <c r="L61" s="304" t="s">
        <v>37</v>
      </c>
      <c r="M61" s="296" t="s">
        <v>140</v>
      </c>
      <c r="N61" s="122"/>
    </row>
    <row r="62" spans="1:14" ht="20.100000000000001" customHeight="1" x14ac:dyDescent="0.35">
      <c r="A62" s="307"/>
      <c r="B62" s="62" t="s">
        <v>210</v>
      </c>
      <c r="C62" s="22" t="s">
        <v>20</v>
      </c>
      <c r="D62" s="46" t="s">
        <v>139</v>
      </c>
      <c r="E62" s="196">
        <v>4</v>
      </c>
      <c r="F62" s="196">
        <v>0</v>
      </c>
      <c r="G62" s="207">
        <v>4319360.26</v>
      </c>
      <c r="H62" s="207">
        <v>0</v>
      </c>
      <c r="I62" s="282"/>
      <c r="J62" s="282"/>
      <c r="K62" s="199"/>
      <c r="L62" s="311"/>
      <c r="M62" s="317"/>
      <c r="N62" s="122"/>
    </row>
    <row r="63" spans="1:14" ht="20.100000000000001" customHeight="1" thickBot="1" x14ac:dyDescent="0.4">
      <c r="A63" s="280"/>
      <c r="B63" s="139" t="s">
        <v>211</v>
      </c>
      <c r="C63" s="24" t="s">
        <v>15</v>
      </c>
      <c r="D63" s="52" t="s">
        <v>207</v>
      </c>
      <c r="E63" s="193">
        <v>3</v>
      </c>
      <c r="F63" s="193">
        <v>0</v>
      </c>
      <c r="G63" s="118">
        <f>1609910.32+32536.14+50045.69</f>
        <v>1692492.15</v>
      </c>
      <c r="H63" s="118">
        <v>0</v>
      </c>
      <c r="I63" s="283"/>
      <c r="J63" s="283"/>
      <c r="K63" s="193"/>
      <c r="L63" s="286"/>
      <c r="M63" s="277"/>
      <c r="N63" s="122"/>
    </row>
    <row r="64" spans="1:14" ht="20.100000000000001" customHeight="1" thickBot="1" x14ac:dyDescent="0.4">
      <c r="A64" s="25">
        <v>37</v>
      </c>
      <c r="B64" s="141" t="s">
        <v>141</v>
      </c>
      <c r="C64" s="26" t="s">
        <v>12</v>
      </c>
      <c r="D64" s="40" t="s">
        <v>140</v>
      </c>
      <c r="E64" s="21">
        <v>2</v>
      </c>
      <c r="F64" s="21">
        <v>0</v>
      </c>
      <c r="G64" s="115">
        <v>472770</v>
      </c>
      <c r="H64" s="115">
        <v>0</v>
      </c>
      <c r="I64" s="115">
        <v>472770</v>
      </c>
      <c r="J64" s="115">
        <v>0</v>
      </c>
      <c r="K64" s="21"/>
      <c r="L64" s="21" t="s">
        <v>38</v>
      </c>
      <c r="M64" s="28" t="s">
        <v>142</v>
      </c>
      <c r="N64" s="5"/>
    </row>
    <row r="65" spans="1:14" ht="16.5" x14ac:dyDescent="0.25">
      <c r="A65" s="306">
        <v>38</v>
      </c>
      <c r="B65" s="49" t="s">
        <v>212</v>
      </c>
      <c r="C65" s="56" t="s">
        <v>98</v>
      </c>
      <c r="D65" s="37" t="s">
        <v>207</v>
      </c>
      <c r="E65" s="198">
        <v>0</v>
      </c>
      <c r="F65" s="198">
        <v>1</v>
      </c>
      <c r="G65" s="202">
        <v>0</v>
      </c>
      <c r="H65" s="202">
        <v>507496.25</v>
      </c>
      <c r="I65" s="299">
        <v>665412.96</v>
      </c>
      <c r="J65" s="299">
        <v>507496.25</v>
      </c>
      <c r="K65" s="198"/>
      <c r="L65" s="304" t="s">
        <v>39</v>
      </c>
      <c r="M65" s="296" t="s">
        <v>142</v>
      </c>
      <c r="N65" s="5"/>
    </row>
    <row r="66" spans="1:14" ht="16.5" x14ac:dyDescent="0.25">
      <c r="A66" s="308"/>
      <c r="B66" s="84" t="s">
        <v>213</v>
      </c>
      <c r="C66" s="56" t="s">
        <v>21</v>
      </c>
      <c r="D66" s="38" t="s">
        <v>139</v>
      </c>
      <c r="E66" s="201">
        <v>1</v>
      </c>
      <c r="F66" s="201">
        <v>0</v>
      </c>
      <c r="G66" s="203">
        <v>479040</v>
      </c>
      <c r="H66" s="203">
        <v>0</v>
      </c>
      <c r="I66" s="312"/>
      <c r="J66" s="312"/>
      <c r="K66" s="201"/>
      <c r="L66" s="313"/>
      <c r="M66" s="297"/>
      <c r="N66" s="5"/>
    </row>
    <row r="67" spans="1:14" ht="17.25" thickBot="1" x14ac:dyDescent="0.3">
      <c r="A67" s="309"/>
      <c r="B67" s="63" t="s">
        <v>214</v>
      </c>
      <c r="C67" s="24" t="s">
        <v>11</v>
      </c>
      <c r="D67" s="39" t="s">
        <v>139</v>
      </c>
      <c r="E67" s="200">
        <v>1</v>
      </c>
      <c r="F67" s="200">
        <v>0</v>
      </c>
      <c r="G67" s="204">
        <v>186372.96</v>
      </c>
      <c r="H67" s="204">
        <v>0</v>
      </c>
      <c r="I67" s="300"/>
      <c r="J67" s="300"/>
      <c r="K67" s="200"/>
      <c r="L67" s="314"/>
      <c r="M67" s="298"/>
      <c r="N67" s="5"/>
    </row>
    <row r="68" spans="1:14" ht="20.25" customHeight="1" thickBot="1" x14ac:dyDescent="0.3">
      <c r="A68" s="25">
        <v>39</v>
      </c>
      <c r="B68" s="90" t="s">
        <v>215</v>
      </c>
      <c r="C68" s="26" t="s">
        <v>96</v>
      </c>
      <c r="D68" s="40" t="s">
        <v>146</v>
      </c>
      <c r="E68" s="21">
        <v>16</v>
      </c>
      <c r="F68" s="21">
        <v>0</v>
      </c>
      <c r="G68" s="29">
        <v>5997362.9900000002</v>
      </c>
      <c r="H68" s="29">
        <v>0</v>
      </c>
      <c r="I68" s="29">
        <v>5997362.9900000002</v>
      </c>
      <c r="J68" s="29">
        <v>0</v>
      </c>
      <c r="K68" s="21"/>
      <c r="L68" s="21" t="s">
        <v>86</v>
      </c>
      <c r="M68" s="28" t="s">
        <v>146</v>
      </c>
      <c r="N68" s="5"/>
    </row>
    <row r="69" spans="1:14" ht="20.100000000000001" customHeight="1" thickBot="1" x14ac:dyDescent="0.3">
      <c r="A69" s="279">
        <v>40</v>
      </c>
      <c r="B69" s="83" t="s">
        <v>216</v>
      </c>
      <c r="C69" s="56" t="s">
        <v>98</v>
      </c>
      <c r="D69" s="46" t="s">
        <v>146</v>
      </c>
      <c r="E69" s="221">
        <v>1</v>
      </c>
      <c r="F69" s="221">
        <v>0</v>
      </c>
      <c r="G69" s="189">
        <v>948000</v>
      </c>
      <c r="H69" s="189">
        <v>0</v>
      </c>
      <c r="I69" s="288">
        <v>3391503.07</v>
      </c>
      <c r="J69" s="282">
        <v>0</v>
      </c>
      <c r="K69" s="211"/>
      <c r="L69" s="285" t="s">
        <v>87</v>
      </c>
      <c r="M69" s="287" t="s">
        <v>146</v>
      </c>
      <c r="N69" s="122"/>
    </row>
    <row r="70" spans="1:14" ht="20.100000000000001" customHeight="1" thickBot="1" x14ac:dyDescent="0.3">
      <c r="A70" s="279"/>
      <c r="B70" s="84" t="s">
        <v>217</v>
      </c>
      <c r="C70" s="56" t="s">
        <v>17</v>
      </c>
      <c r="D70" s="38" t="s">
        <v>218</v>
      </c>
      <c r="E70" s="201">
        <v>1</v>
      </c>
      <c r="F70" s="201">
        <v>0</v>
      </c>
      <c r="G70" s="203">
        <v>316983.69</v>
      </c>
      <c r="H70" s="203">
        <v>0</v>
      </c>
      <c r="I70" s="288"/>
      <c r="J70" s="282"/>
      <c r="K70" s="192"/>
      <c r="L70" s="285"/>
      <c r="M70" s="287"/>
      <c r="N70" s="122"/>
    </row>
    <row r="71" spans="1:14" ht="20.100000000000001" customHeight="1" thickBot="1" x14ac:dyDescent="0.3">
      <c r="A71" s="280"/>
      <c r="B71" s="63" t="s">
        <v>219</v>
      </c>
      <c r="C71" s="24" t="s">
        <v>18</v>
      </c>
      <c r="D71" s="39" t="s">
        <v>146</v>
      </c>
      <c r="E71" s="200">
        <v>7</v>
      </c>
      <c r="F71" s="200">
        <v>0</v>
      </c>
      <c r="G71" s="204">
        <v>2126519.38</v>
      </c>
      <c r="H71" s="204">
        <v>0</v>
      </c>
      <c r="I71" s="289"/>
      <c r="J71" s="283"/>
      <c r="K71" s="192"/>
      <c r="L71" s="286"/>
      <c r="M71" s="277"/>
      <c r="N71" s="122"/>
    </row>
    <row r="72" spans="1:14" ht="20.100000000000001" customHeight="1" thickBot="1" x14ac:dyDescent="0.4">
      <c r="A72" s="25">
        <v>41</v>
      </c>
      <c r="B72" s="141" t="s">
        <v>144</v>
      </c>
      <c r="C72" s="24" t="s">
        <v>97</v>
      </c>
      <c r="D72" s="40" t="s">
        <v>142</v>
      </c>
      <c r="E72" s="21">
        <v>7</v>
      </c>
      <c r="F72" s="21">
        <v>0</v>
      </c>
      <c r="G72" s="115">
        <v>2365720.4700000002</v>
      </c>
      <c r="H72" s="115">
        <v>0</v>
      </c>
      <c r="I72" s="115">
        <v>2365720.4700000002</v>
      </c>
      <c r="J72" s="115">
        <v>0</v>
      </c>
      <c r="K72" s="21"/>
      <c r="L72" s="21" t="s">
        <v>88</v>
      </c>
      <c r="M72" s="28" t="s">
        <v>146</v>
      </c>
      <c r="N72" s="122"/>
    </row>
    <row r="73" spans="1:14" ht="20.100000000000001" customHeight="1" thickBot="1" x14ac:dyDescent="0.4">
      <c r="A73" s="194">
        <v>42</v>
      </c>
      <c r="B73" s="140" t="s">
        <v>220</v>
      </c>
      <c r="C73" s="56" t="s">
        <v>221</v>
      </c>
      <c r="D73" s="57" t="s">
        <v>143</v>
      </c>
      <c r="E73" s="131">
        <v>3</v>
      </c>
      <c r="F73" s="131">
        <v>0</v>
      </c>
      <c r="G73" s="117">
        <v>1386800.56</v>
      </c>
      <c r="H73" s="117">
        <v>0</v>
      </c>
      <c r="I73" s="207">
        <v>1386800.56</v>
      </c>
      <c r="J73" s="207">
        <v>0</v>
      </c>
      <c r="K73" s="213"/>
      <c r="L73" s="196" t="s">
        <v>89</v>
      </c>
      <c r="M73" s="197" t="s">
        <v>143</v>
      </c>
      <c r="N73" s="5"/>
    </row>
    <row r="74" spans="1:14" ht="20.100000000000001" customHeight="1" thickBot="1" x14ac:dyDescent="0.3">
      <c r="A74" s="278">
        <v>43</v>
      </c>
      <c r="B74" s="49" t="s">
        <v>222</v>
      </c>
      <c r="C74" s="60" t="s">
        <v>24</v>
      </c>
      <c r="D74" s="37" t="s">
        <v>223</v>
      </c>
      <c r="E74" s="217">
        <v>1</v>
      </c>
      <c r="F74" s="217">
        <v>0</v>
      </c>
      <c r="G74" s="215">
        <v>176784.13</v>
      </c>
      <c r="H74" s="215">
        <v>0</v>
      </c>
      <c r="I74" s="293">
        <v>108753030.04000001</v>
      </c>
      <c r="J74" s="290">
        <v>436968.89</v>
      </c>
      <c r="K74" s="21"/>
      <c r="L74" s="284" t="s">
        <v>90</v>
      </c>
      <c r="M74" s="276" t="s">
        <v>145</v>
      </c>
      <c r="N74" s="5"/>
    </row>
    <row r="75" spans="1:14" ht="20.100000000000001" customHeight="1" thickBot="1" x14ac:dyDescent="0.3">
      <c r="A75" s="279"/>
      <c r="B75" s="84" t="s">
        <v>224</v>
      </c>
      <c r="C75" s="56" t="s">
        <v>155</v>
      </c>
      <c r="D75" s="38" t="s">
        <v>223</v>
      </c>
      <c r="E75" s="222">
        <v>1</v>
      </c>
      <c r="F75" s="222">
        <v>1</v>
      </c>
      <c r="G75" s="223">
        <v>398600.54</v>
      </c>
      <c r="H75" s="223">
        <v>436968.89</v>
      </c>
      <c r="I75" s="294"/>
      <c r="J75" s="291"/>
      <c r="K75" s="210"/>
      <c r="L75" s="285"/>
      <c r="M75" s="287"/>
      <c r="N75" s="5"/>
    </row>
    <row r="76" spans="1:14" ht="20.100000000000001" customHeight="1" thickBot="1" x14ac:dyDescent="0.3">
      <c r="A76" s="280"/>
      <c r="B76" s="63" t="s">
        <v>225</v>
      </c>
      <c r="C76" s="24" t="s">
        <v>20</v>
      </c>
      <c r="D76" s="39" t="s">
        <v>143</v>
      </c>
      <c r="E76" s="218">
        <v>8</v>
      </c>
      <c r="F76" s="218">
        <v>0</v>
      </c>
      <c r="G76" s="216">
        <v>108177645.37</v>
      </c>
      <c r="H76" s="216">
        <v>0</v>
      </c>
      <c r="I76" s="295"/>
      <c r="J76" s="292"/>
      <c r="K76" s="21"/>
      <c r="L76" s="286"/>
      <c r="M76" s="277"/>
      <c r="N76" s="5"/>
    </row>
    <row r="77" spans="1:14" ht="20.100000000000001" customHeight="1" x14ac:dyDescent="0.35">
      <c r="A77" s="278">
        <v>44</v>
      </c>
      <c r="B77" s="47" t="s">
        <v>226</v>
      </c>
      <c r="C77" s="60" t="s">
        <v>227</v>
      </c>
      <c r="D77" s="37" t="s">
        <v>145</v>
      </c>
      <c r="E77" s="130">
        <v>1</v>
      </c>
      <c r="F77" s="130">
        <v>0</v>
      </c>
      <c r="G77" s="116">
        <v>383644.98</v>
      </c>
      <c r="H77" s="116">
        <v>0</v>
      </c>
      <c r="I77" s="281">
        <v>18577768.390000001</v>
      </c>
      <c r="J77" s="281">
        <v>2863110.2</v>
      </c>
      <c r="K77" s="129"/>
      <c r="L77" s="284" t="s">
        <v>91</v>
      </c>
      <c r="M77" s="276" t="s">
        <v>92</v>
      </c>
      <c r="N77" s="5"/>
    </row>
    <row r="78" spans="1:14" ht="20.100000000000001" customHeight="1" x14ac:dyDescent="0.35">
      <c r="A78" s="279"/>
      <c r="B78" s="62" t="s">
        <v>228</v>
      </c>
      <c r="C78" s="56" t="s">
        <v>165</v>
      </c>
      <c r="D78" s="46" t="s">
        <v>145</v>
      </c>
      <c r="E78" s="131">
        <v>6</v>
      </c>
      <c r="F78" s="131">
        <v>0</v>
      </c>
      <c r="G78" s="117">
        <f>164077.4+64222+12475148.16+275021+79992+135663.6</f>
        <v>13194124.16</v>
      </c>
      <c r="H78" s="117">
        <v>0</v>
      </c>
      <c r="I78" s="282"/>
      <c r="J78" s="282"/>
      <c r="K78" s="133"/>
      <c r="L78" s="285"/>
      <c r="M78" s="287"/>
      <c r="N78" s="5"/>
    </row>
    <row r="79" spans="1:14" ht="20.100000000000001" customHeight="1" x14ac:dyDescent="0.35">
      <c r="A79" s="279"/>
      <c r="B79" s="62" t="s">
        <v>229</v>
      </c>
      <c r="C79" s="56" t="s">
        <v>43</v>
      </c>
      <c r="D79" s="46" t="s">
        <v>145</v>
      </c>
      <c r="E79" s="196">
        <v>3</v>
      </c>
      <c r="F79" s="196">
        <v>0</v>
      </c>
      <c r="G79" s="207">
        <f>672000+320000+365067</f>
        <v>1357067</v>
      </c>
      <c r="H79" s="207">
        <v>0</v>
      </c>
      <c r="I79" s="282"/>
      <c r="J79" s="282"/>
      <c r="K79" s="199"/>
      <c r="L79" s="285"/>
      <c r="M79" s="287"/>
      <c r="N79" s="5"/>
    </row>
    <row r="80" spans="1:14" ht="20.100000000000001" customHeight="1" x14ac:dyDescent="0.35">
      <c r="A80" s="279"/>
      <c r="B80" s="62" t="s">
        <v>230</v>
      </c>
      <c r="C80" s="56" t="s">
        <v>11</v>
      </c>
      <c r="D80" s="46" t="s">
        <v>231</v>
      </c>
      <c r="E80" s="131">
        <v>5</v>
      </c>
      <c r="F80" s="131">
        <v>6</v>
      </c>
      <c r="G80" s="117">
        <f>548811.51+342450+364620+193074.9+2031867.84</f>
        <v>3480824.25</v>
      </c>
      <c r="H80" s="117">
        <v>2863110.2</v>
      </c>
      <c r="I80" s="282"/>
      <c r="J80" s="282"/>
      <c r="K80" s="133"/>
      <c r="L80" s="285"/>
      <c r="M80" s="287"/>
      <c r="N80" s="5"/>
    </row>
    <row r="81" spans="1:14" ht="20.100000000000001" customHeight="1" thickBot="1" x14ac:dyDescent="0.4">
      <c r="A81" s="280"/>
      <c r="B81" s="139" t="s">
        <v>232</v>
      </c>
      <c r="C81" s="24" t="s">
        <v>21</v>
      </c>
      <c r="D81" s="52" t="s">
        <v>223</v>
      </c>
      <c r="E81" s="132">
        <v>1</v>
      </c>
      <c r="F81" s="132">
        <v>0</v>
      </c>
      <c r="G81" s="118">
        <v>162108</v>
      </c>
      <c r="H81" s="118">
        <v>0</v>
      </c>
      <c r="I81" s="283"/>
      <c r="J81" s="283"/>
      <c r="K81" s="132"/>
      <c r="L81" s="286"/>
      <c r="M81" s="277"/>
      <c r="N81" s="5"/>
    </row>
    <row r="82" spans="1:14" ht="20.100000000000001" customHeight="1" x14ac:dyDescent="0.35">
      <c r="A82" s="278">
        <v>45</v>
      </c>
      <c r="B82" s="47" t="s">
        <v>233</v>
      </c>
      <c r="C82" s="23" t="s">
        <v>41</v>
      </c>
      <c r="D82" s="37" t="s">
        <v>234</v>
      </c>
      <c r="E82" s="192">
        <v>1</v>
      </c>
      <c r="F82" s="192">
        <v>0</v>
      </c>
      <c r="G82" s="205">
        <v>742079.49</v>
      </c>
      <c r="H82" s="205">
        <v>0</v>
      </c>
      <c r="I82" s="281">
        <v>7628566.04</v>
      </c>
      <c r="J82" s="281">
        <v>4826456</v>
      </c>
      <c r="K82" s="198"/>
      <c r="L82" s="284" t="s">
        <v>93</v>
      </c>
      <c r="M82" s="276" t="s">
        <v>95</v>
      </c>
      <c r="N82" s="5"/>
    </row>
    <row r="83" spans="1:14" ht="20.100000000000001" customHeight="1" x14ac:dyDescent="0.35">
      <c r="A83" s="279"/>
      <c r="B83" s="62" t="s">
        <v>235</v>
      </c>
      <c r="C83" s="232" t="s">
        <v>97</v>
      </c>
      <c r="D83" s="46" t="s">
        <v>236</v>
      </c>
      <c r="E83" s="196">
        <v>10</v>
      </c>
      <c r="F83" s="196">
        <v>0</v>
      </c>
      <c r="G83" s="207">
        <v>4565737.07</v>
      </c>
      <c r="H83" s="207">
        <v>0</v>
      </c>
      <c r="I83" s="282"/>
      <c r="J83" s="282"/>
      <c r="K83" s="199"/>
      <c r="L83" s="285"/>
      <c r="M83" s="287"/>
      <c r="N83" s="5"/>
    </row>
    <row r="84" spans="1:14" ht="20.100000000000001" customHeight="1" x14ac:dyDescent="0.35">
      <c r="A84" s="279"/>
      <c r="B84" s="62" t="s">
        <v>237</v>
      </c>
      <c r="C84" s="232" t="s">
        <v>42</v>
      </c>
      <c r="D84" s="46" t="s">
        <v>236</v>
      </c>
      <c r="E84" s="196">
        <v>5</v>
      </c>
      <c r="F84" s="196">
        <v>14</v>
      </c>
      <c r="G84" s="207">
        <v>2050399.48</v>
      </c>
      <c r="H84" s="207">
        <v>4826456</v>
      </c>
      <c r="I84" s="282"/>
      <c r="J84" s="282"/>
      <c r="K84" s="199"/>
      <c r="L84" s="285"/>
      <c r="M84" s="287"/>
      <c r="N84" s="5"/>
    </row>
    <row r="85" spans="1:14" ht="20.100000000000001" customHeight="1" x14ac:dyDescent="0.35">
      <c r="A85" s="279"/>
      <c r="B85" s="62" t="s">
        <v>238</v>
      </c>
      <c r="C85" s="56" t="s">
        <v>21</v>
      </c>
      <c r="D85" s="46" t="s">
        <v>239</v>
      </c>
      <c r="E85" s="196">
        <v>1</v>
      </c>
      <c r="F85" s="196">
        <v>0</v>
      </c>
      <c r="G85" s="207">
        <v>103350</v>
      </c>
      <c r="H85" s="207">
        <v>0</v>
      </c>
      <c r="I85" s="282"/>
      <c r="J85" s="282"/>
      <c r="K85" s="199"/>
      <c r="L85" s="285"/>
      <c r="M85" s="287"/>
      <c r="N85" s="5"/>
    </row>
    <row r="86" spans="1:14" ht="20.100000000000001" customHeight="1" thickBot="1" x14ac:dyDescent="0.4">
      <c r="A86" s="280"/>
      <c r="B86" s="139" t="s">
        <v>240</v>
      </c>
      <c r="C86" s="232" t="s">
        <v>18</v>
      </c>
      <c r="D86" s="52" t="s">
        <v>234</v>
      </c>
      <c r="E86" s="193">
        <v>3</v>
      </c>
      <c r="F86" s="193">
        <v>0</v>
      </c>
      <c r="G86" s="118">
        <v>167000</v>
      </c>
      <c r="H86" s="118">
        <v>0</v>
      </c>
      <c r="I86" s="283"/>
      <c r="J86" s="283"/>
      <c r="K86" s="193"/>
      <c r="L86" s="286"/>
      <c r="M86" s="277"/>
      <c r="N86" s="5"/>
    </row>
    <row r="87" spans="1:14" ht="20.100000000000001" customHeight="1" x14ac:dyDescent="0.35">
      <c r="A87" s="278">
        <v>46</v>
      </c>
      <c r="B87" s="47" t="s">
        <v>241</v>
      </c>
      <c r="C87" s="23" t="s">
        <v>20</v>
      </c>
      <c r="D87" s="37" t="s">
        <v>236</v>
      </c>
      <c r="E87" s="192">
        <v>4</v>
      </c>
      <c r="F87" s="192">
        <v>0</v>
      </c>
      <c r="G87" s="205">
        <f>82957+407400+3200000+758099.64</f>
        <v>4448456.6399999997</v>
      </c>
      <c r="H87" s="205">
        <v>0</v>
      </c>
      <c r="I87" s="281">
        <v>5049063.6399999997</v>
      </c>
      <c r="J87" s="281">
        <v>0</v>
      </c>
      <c r="K87" s="198"/>
      <c r="L87" s="284" t="s">
        <v>94</v>
      </c>
      <c r="M87" s="276" t="s">
        <v>147</v>
      </c>
      <c r="N87" s="5"/>
    </row>
    <row r="88" spans="1:14" ht="20.100000000000001" customHeight="1" thickBot="1" x14ac:dyDescent="0.4">
      <c r="A88" s="280"/>
      <c r="B88" s="139" t="s">
        <v>242</v>
      </c>
      <c r="C88" s="24" t="s">
        <v>43</v>
      </c>
      <c r="D88" s="52" t="s">
        <v>243</v>
      </c>
      <c r="E88" s="193">
        <v>1</v>
      </c>
      <c r="F88" s="193">
        <v>0</v>
      </c>
      <c r="G88" s="118">
        <v>600607</v>
      </c>
      <c r="H88" s="118">
        <v>0</v>
      </c>
      <c r="I88" s="283"/>
      <c r="J88" s="283"/>
      <c r="K88" s="193"/>
      <c r="L88" s="286"/>
      <c r="M88" s="277"/>
      <c r="N88" s="5"/>
    </row>
    <row r="89" spans="1:14" ht="25.5" customHeight="1" thickBot="1" x14ac:dyDescent="0.3">
      <c r="A89" s="301" t="s">
        <v>14</v>
      </c>
      <c r="B89" s="302"/>
      <c r="C89" s="302"/>
      <c r="D89" s="303"/>
      <c r="E89" s="53">
        <f t="shared" ref="E89:J89" si="0">SUM(E4:E88)</f>
        <v>1992</v>
      </c>
      <c r="F89" s="53">
        <f t="shared" si="0"/>
        <v>45</v>
      </c>
      <c r="G89" s="64">
        <f t="shared" si="0"/>
        <v>3790802475.7499995</v>
      </c>
      <c r="H89" s="64">
        <f t="shared" ca="1" si="0"/>
        <v>27464305.920000002</v>
      </c>
      <c r="I89" s="64">
        <f t="shared" si="0"/>
        <v>3790802475.7500005</v>
      </c>
      <c r="J89" s="64">
        <f t="shared" si="0"/>
        <v>27464305.920000002</v>
      </c>
      <c r="K89" s="12"/>
      <c r="L89" s="11"/>
      <c r="N89" s="5"/>
    </row>
    <row r="90" spans="1:14" x14ac:dyDescent="0.25">
      <c r="A90" s="10"/>
      <c r="B90" s="19"/>
      <c r="C90" s="18"/>
      <c r="D90" s="11"/>
      <c r="E90" s="12"/>
      <c r="F90" s="12"/>
      <c r="G90" s="12"/>
      <c r="H90" s="12"/>
      <c r="I90" s="30"/>
      <c r="J90" s="30"/>
      <c r="K90" s="12"/>
      <c r="L90" s="11"/>
      <c r="N90" s="5"/>
    </row>
    <row r="91" spans="1:14" x14ac:dyDescent="0.25">
      <c r="A91" s="10"/>
      <c r="B91" s="19"/>
      <c r="C91" s="18"/>
      <c r="D91" s="11"/>
      <c r="E91" s="12"/>
      <c r="F91" s="12"/>
      <c r="G91" s="124"/>
      <c r="H91" s="12"/>
      <c r="I91" s="30"/>
      <c r="J91" s="30"/>
      <c r="K91" s="12"/>
      <c r="L91" s="11"/>
      <c r="N91" s="5"/>
    </row>
    <row r="92" spans="1:14" ht="15.75" x14ac:dyDescent="0.3">
      <c r="A92" s="10"/>
      <c r="B92" s="20"/>
      <c r="C92" s="17"/>
      <c r="D92" s="11"/>
      <c r="E92" s="12"/>
      <c r="F92" s="12"/>
      <c r="G92" s="124"/>
      <c r="H92" s="12"/>
      <c r="I92" s="30"/>
      <c r="J92" s="30"/>
      <c r="K92" s="12"/>
      <c r="L92" s="11"/>
      <c r="N92" s="5"/>
    </row>
    <row r="93" spans="1:14" ht="15.75" x14ac:dyDescent="0.3">
      <c r="A93" s="10"/>
      <c r="B93" s="11"/>
      <c r="C93" s="18"/>
      <c r="D93" s="11"/>
      <c r="E93" s="12"/>
      <c r="F93" s="13"/>
      <c r="G93" s="13"/>
      <c r="H93" s="13"/>
      <c r="I93" s="31"/>
      <c r="J93" s="36"/>
      <c r="K93" s="13"/>
      <c r="L93" s="14"/>
      <c r="N93" s="5"/>
    </row>
    <row r="94" spans="1:14" ht="15.75" x14ac:dyDescent="0.3">
      <c r="E94" s="3"/>
      <c r="F94" s="13">
        <v>59</v>
      </c>
      <c r="G94" s="13"/>
      <c r="H94" s="13"/>
      <c r="I94" s="31">
        <v>70428</v>
      </c>
      <c r="J94" s="32"/>
      <c r="K94" s="15"/>
      <c r="L94" s="16"/>
      <c r="N94" s="5"/>
    </row>
    <row r="95" spans="1:14" ht="15.75" x14ac:dyDescent="0.3">
      <c r="E95" s="3"/>
      <c r="F95" s="13">
        <v>60</v>
      </c>
      <c r="G95" s="13"/>
      <c r="H95" s="13"/>
      <c r="I95" s="31">
        <v>164194</v>
      </c>
      <c r="J95" s="32"/>
      <c r="K95" s="15"/>
      <c r="L95" s="16"/>
      <c r="N95" s="5"/>
    </row>
    <row r="96" spans="1:14" ht="15.75" x14ac:dyDescent="0.3">
      <c r="E96" s="3"/>
      <c r="F96" s="13">
        <v>61</v>
      </c>
      <c r="G96" s="13"/>
      <c r="H96" s="13"/>
      <c r="I96" s="123">
        <v>46014.5</v>
      </c>
      <c r="J96" s="32"/>
      <c r="K96" s="15"/>
      <c r="L96" s="16"/>
      <c r="N96" s="5"/>
    </row>
    <row r="97" spans="5:12" ht="15.75" x14ac:dyDescent="0.3">
      <c r="E97" s="3"/>
      <c r="F97" s="13">
        <v>62</v>
      </c>
      <c r="G97" s="13"/>
      <c r="H97" s="13"/>
      <c r="I97" s="31">
        <v>33630</v>
      </c>
      <c r="J97" s="32"/>
      <c r="K97" s="15"/>
      <c r="L97" s="16"/>
    </row>
    <row r="98" spans="5:12" ht="15.75" x14ac:dyDescent="0.3">
      <c r="E98" s="3"/>
      <c r="F98" s="13">
        <v>63</v>
      </c>
      <c r="G98" s="13"/>
      <c r="H98" s="13"/>
      <c r="I98" s="31">
        <v>96000</v>
      </c>
      <c r="J98" s="32"/>
      <c r="K98" s="15"/>
      <c r="L98" s="16"/>
    </row>
    <row r="99" spans="5:12" x14ac:dyDescent="0.25">
      <c r="E99" s="3"/>
      <c r="F99" s="15"/>
      <c r="G99" s="15"/>
      <c r="H99" s="15"/>
      <c r="I99" s="32"/>
      <c r="J99" s="32"/>
      <c r="K99" s="15"/>
      <c r="L99" s="16"/>
    </row>
    <row r="100" spans="5:12" x14ac:dyDescent="0.25">
      <c r="E100" s="3"/>
      <c r="F100" s="15"/>
      <c r="G100" s="15"/>
      <c r="H100" s="15"/>
      <c r="I100" s="33">
        <f>SUM(I93:I99)</f>
        <v>410266.5</v>
      </c>
      <c r="J100" s="32"/>
      <c r="K100" s="15"/>
      <c r="L100" s="16"/>
    </row>
    <row r="101" spans="5:12" x14ac:dyDescent="0.25">
      <c r="E101" s="3"/>
      <c r="F101" s="15"/>
      <c r="G101" s="15"/>
      <c r="H101" s="15"/>
      <c r="I101" s="32"/>
      <c r="J101" s="32"/>
      <c r="K101" s="15"/>
      <c r="L101" s="16"/>
    </row>
    <row r="102" spans="5:12" x14ac:dyDescent="0.25">
      <c r="E102" s="3"/>
      <c r="F102" s="15"/>
      <c r="G102" s="15"/>
      <c r="H102" s="15"/>
      <c r="I102" s="32"/>
      <c r="J102" s="32"/>
      <c r="K102" s="15"/>
      <c r="L102" s="16"/>
    </row>
    <row r="103" spans="5:12" x14ac:dyDescent="0.25">
      <c r="E103" s="3"/>
      <c r="F103" s="15"/>
      <c r="G103" s="15"/>
      <c r="H103" s="15"/>
      <c r="I103" s="32"/>
      <c r="J103" s="32"/>
      <c r="K103" s="15"/>
      <c r="L103" s="16"/>
    </row>
    <row r="104" spans="5:12" x14ac:dyDescent="0.25">
      <c r="E104" s="3"/>
      <c r="F104" s="15"/>
      <c r="G104" s="15"/>
      <c r="H104" s="15"/>
      <c r="I104" s="32"/>
      <c r="J104" s="32"/>
      <c r="K104" s="15"/>
      <c r="L104" s="16"/>
    </row>
    <row r="105" spans="5:12" x14ac:dyDescent="0.25">
      <c r="E105" s="3"/>
      <c r="F105" s="15"/>
      <c r="G105" s="15"/>
      <c r="H105" s="15"/>
      <c r="I105" s="32"/>
      <c r="J105" s="32"/>
      <c r="K105" s="15"/>
      <c r="L105" s="16"/>
    </row>
    <row r="106" spans="5:12" x14ac:dyDescent="0.25">
      <c r="E106" s="3"/>
      <c r="F106" s="15"/>
      <c r="G106" s="15"/>
      <c r="H106" s="15"/>
      <c r="I106" s="32"/>
      <c r="J106" s="32"/>
      <c r="K106" s="15"/>
      <c r="L106" s="16"/>
    </row>
    <row r="107" spans="5:12" x14ac:dyDescent="0.25">
      <c r="E107" s="3"/>
      <c r="F107" s="15"/>
      <c r="G107" s="15"/>
      <c r="H107" s="15"/>
      <c r="I107" s="32"/>
      <c r="J107" s="32"/>
      <c r="K107" s="15"/>
      <c r="L107" s="16"/>
    </row>
    <row r="108" spans="5:12" x14ac:dyDescent="0.25">
      <c r="E108" s="3"/>
      <c r="F108" s="15"/>
      <c r="G108" s="15"/>
      <c r="H108" s="15"/>
      <c r="I108" s="32"/>
      <c r="J108" s="32"/>
      <c r="K108" s="15"/>
      <c r="L108" s="16"/>
    </row>
    <row r="109" spans="5:12" x14ac:dyDescent="0.25">
      <c r="E109" s="3"/>
      <c r="F109" s="15"/>
      <c r="G109" s="15"/>
      <c r="H109" s="15"/>
      <c r="I109" s="32"/>
      <c r="J109" s="32"/>
      <c r="K109" s="15"/>
      <c r="L109" s="16"/>
    </row>
    <row r="110" spans="5:12" x14ac:dyDescent="0.25">
      <c r="E110" s="3"/>
      <c r="F110" s="15"/>
      <c r="G110" s="15"/>
      <c r="H110" s="15"/>
      <c r="I110" s="32"/>
      <c r="J110" s="32"/>
      <c r="K110" s="15"/>
      <c r="L110" s="16"/>
    </row>
    <row r="111" spans="5:12" x14ac:dyDescent="0.25">
      <c r="E111" s="3"/>
      <c r="F111" s="15"/>
      <c r="G111" s="15"/>
      <c r="H111" s="15"/>
      <c r="I111" s="32"/>
      <c r="J111" s="32"/>
      <c r="K111" s="15"/>
      <c r="L111" s="16"/>
    </row>
    <row r="112" spans="5:12" x14ac:dyDescent="0.25">
      <c r="E112" s="3"/>
      <c r="F112" s="15"/>
      <c r="G112" s="15"/>
      <c r="H112" s="15"/>
      <c r="I112" s="32"/>
      <c r="J112" s="32"/>
      <c r="K112" s="15"/>
      <c r="L112" s="16"/>
    </row>
    <row r="113" spans="5:12" x14ac:dyDescent="0.25">
      <c r="E113" s="3"/>
      <c r="F113" s="15"/>
      <c r="G113" s="15"/>
      <c r="H113" s="15"/>
      <c r="I113" s="32"/>
      <c r="J113" s="32"/>
      <c r="K113" s="15"/>
      <c r="L113" s="16"/>
    </row>
    <row r="114" spans="5:12" x14ac:dyDescent="0.25">
      <c r="E114" s="3"/>
      <c r="F114" s="15"/>
      <c r="G114" s="15"/>
      <c r="H114" s="15"/>
      <c r="I114" s="32"/>
      <c r="J114" s="32"/>
      <c r="K114" s="15"/>
      <c r="L114" s="16"/>
    </row>
    <row r="115" spans="5:12" x14ac:dyDescent="0.25">
      <c r="E115" s="3"/>
      <c r="F115" s="15"/>
      <c r="G115" s="15"/>
      <c r="H115" s="15"/>
      <c r="I115" s="32"/>
      <c r="J115" s="32"/>
      <c r="K115" s="15"/>
      <c r="L115" s="16"/>
    </row>
    <row r="116" spans="5:12" x14ac:dyDescent="0.25">
      <c r="E116" s="3"/>
      <c r="F116" s="15"/>
      <c r="G116" s="15"/>
      <c r="H116" s="15"/>
      <c r="I116" s="32"/>
      <c r="J116" s="32"/>
      <c r="K116" s="15"/>
      <c r="L116" s="16"/>
    </row>
    <row r="117" spans="5:12" x14ac:dyDescent="0.25">
      <c r="E117" s="3"/>
      <c r="F117" s="15"/>
      <c r="G117" s="15"/>
      <c r="H117" s="15"/>
      <c r="I117" s="32"/>
      <c r="J117" s="32"/>
      <c r="K117" s="15"/>
      <c r="L117" s="16"/>
    </row>
    <row r="118" spans="5:12" x14ac:dyDescent="0.25">
      <c r="E118" s="3"/>
      <c r="F118" s="15"/>
      <c r="G118" s="15"/>
      <c r="H118" s="15"/>
      <c r="I118" s="32"/>
      <c r="J118" s="32"/>
      <c r="K118" s="15"/>
      <c r="L118" s="16"/>
    </row>
    <row r="119" spans="5:12" x14ac:dyDescent="0.25">
      <c r="E119" s="3"/>
      <c r="F119" s="15"/>
      <c r="G119" s="15"/>
      <c r="H119" s="15"/>
      <c r="I119" s="32"/>
      <c r="J119" s="32"/>
      <c r="K119" s="15"/>
      <c r="L119" s="16"/>
    </row>
    <row r="120" spans="5:12" x14ac:dyDescent="0.25">
      <c r="E120" s="3"/>
      <c r="F120" s="15"/>
      <c r="G120" s="15"/>
      <c r="H120" s="15"/>
      <c r="I120" s="32"/>
      <c r="J120" s="32"/>
      <c r="K120" s="15"/>
      <c r="L120" s="16"/>
    </row>
    <row r="121" spans="5:12" x14ac:dyDescent="0.25">
      <c r="E121" s="3"/>
      <c r="F121" s="15"/>
      <c r="G121" s="15"/>
      <c r="H121" s="15"/>
      <c r="I121" s="32"/>
      <c r="J121" s="32"/>
      <c r="K121" s="15"/>
      <c r="L121" s="16"/>
    </row>
    <row r="122" spans="5:12" x14ac:dyDescent="0.25">
      <c r="E122" s="3"/>
      <c r="F122" s="15"/>
      <c r="G122" s="15"/>
      <c r="H122" s="15"/>
      <c r="I122" s="32"/>
      <c r="J122" s="32"/>
      <c r="K122" s="15"/>
      <c r="L122" s="16"/>
    </row>
    <row r="123" spans="5:12" x14ac:dyDescent="0.25">
      <c r="E123" s="3"/>
      <c r="F123" s="15"/>
      <c r="G123" s="15"/>
      <c r="H123" s="15"/>
      <c r="I123" s="32"/>
      <c r="J123" s="32"/>
      <c r="K123" s="15"/>
      <c r="L123" s="16"/>
    </row>
    <row r="124" spans="5:12" x14ac:dyDescent="0.25">
      <c r="E124" s="3"/>
      <c r="F124" s="15"/>
      <c r="G124" s="15"/>
      <c r="H124" s="15"/>
      <c r="I124" s="32"/>
      <c r="J124" s="32"/>
      <c r="K124" s="15"/>
      <c r="L124" s="16"/>
    </row>
    <row r="125" spans="5:12" x14ac:dyDescent="0.25">
      <c r="E125" s="3"/>
      <c r="F125" s="15"/>
      <c r="G125" s="15"/>
      <c r="H125" s="15"/>
      <c r="I125" s="32"/>
      <c r="J125" s="32"/>
      <c r="K125" s="15"/>
      <c r="L125" s="16"/>
    </row>
    <row r="126" spans="5:12" x14ac:dyDescent="0.25">
      <c r="E126" s="3"/>
      <c r="F126" s="15"/>
      <c r="G126" s="15"/>
      <c r="H126" s="15"/>
      <c r="I126" s="32"/>
      <c r="J126" s="32"/>
      <c r="K126" s="15"/>
      <c r="L126" s="16"/>
    </row>
    <row r="127" spans="5:12" x14ac:dyDescent="0.25">
      <c r="E127" s="3"/>
      <c r="F127" s="15"/>
      <c r="G127" s="15"/>
      <c r="H127" s="15"/>
      <c r="I127" s="32"/>
      <c r="J127" s="32"/>
      <c r="K127" s="15"/>
      <c r="L127" s="16"/>
    </row>
    <row r="128" spans="5:12" x14ac:dyDescent="0.25">
      <c r="E128" s="3"/>
      <c r="F128" s="15"/>
      <c r="G128" s="15"/>
      <c r="H128" s="15"/>
      <c r="I128" s="32"/>
      <c r="J128" s="32"/>
      <c r="K128" s="15"/>
      <c r="L128" s="16"/>
    </row>
    <row r="129" spans="5:12" x14ac:dyDescent="0.25">
      <c r="E129" s="3"/>
      <c r="F129" s="15"/>
      <c r="G129" s="15"/>
      <c r="H129" s="15"/>
      <c r="I129" s="32"/>
      <c r="J129" s="32"/>
      <c r="K129" s="15"/>
      <c r="L129" s="16"/>
    </row>
    <row r="130" spans="5:12" x14ac:dyDescent="0.25">
      <c r="E130" s="3"/>
      <c r="F130" s="15"/>
      <c r="G130" s="15"/>
      <c r="H130" s="15"/>
      <c r="I130" s="32"/>
      <c r="J130" s="32"/>
      <c r="K130" s="15"/>
      <c r="L130" s="16"/>
    </row>
    <row r="131" spans="5:12" x14ac:dyDescent="0.25">
      <c r="E131" s="3"/>
      <c r="F131" s="15"/>
      <c r="G131" s="15"/>
      <c r="H131" s="15"/>
      <c r="I131" s="32"/>
      <c r="J131" s="32"/>
      <c r="K131" s="15"/>
      <c r="L131" s="16"/>
    </row>
    <row r="132" spans="5:12" x14ac:dyDescent="0.25">
      <c r="E132" s="3"/>
      <c r="F132" s="15"/>
      <c r="G132" s="15"/>
      <c r="H132" s="15"/>
      <c r="I132" s="32"/>
      <c r="J132" s="32"/>
      <c r="K132" s="15"/>
      <c r="L132" s="16"/>
    </row>
    <row r="133" spans="5:12" x14ac:dyDescent="0.25">
      <c r="E133" s="3"/>
      <c r="F133" s="15"/>
      <c r="G133" s="15"/>
      <c r="H133" s="15"/>
      <c r="I133" s="32"/>
      <c r="J133" s="32"/>
      <c r="K133" s="15"/>
      <c r="L133" s="16"/>
    </row>
    <row r="134" spans="5:12" x14ac:dyDescent="0.25">
      <c r="E134" s="3"/>
      <c r="F134" s="15"/>
      <c r="G134" s="15"/>
      <c r="H134" s="15"/>
      <c r="I134" s="32"/>
      <c r="J134" s="32"/>
      <c r="K134" s="15"/>
      <c r="L134" s="16"/>
    </row>
    <row r="135" spans="5:12" x14ac:dyDescent="0.25">
      <c r="E135" s="3"/>
      <c r="F135" s="15"/>
      <c r="G135" s="15"/>
      <c r="H135" s="15"/>
      <c r="I135" s="32"/>
      <c r="J135" s="32"/>
      <c r="K135" s="15"/>
      <c r="L135" s="16"/>
    </row>
    <row r="136" spans="5:12" x14ac:dyDescent="0.25">
      <c r="E136" s="3"/>
      <c r="F136" s="15"/>
      <c r="G136" s="15"/>
      <c r="H136" s="15"/>
      <c r="I136" s="32"/>
      <c r="J136" s="32"/>
      <c r="K136" s="15"/>
      <c r="L136" s="16"/>
    </row>
    <row r="137" spans="5:12" x14ac:dyDescent="0.25">
      <c r="E137" s="3"/>
      <c r="F137" s="15"/>
      <c r="G137" s="15"/>
      <c r="H137" s="15"/>
      <c r="I137" s="32"/>
      <c r="J137" s="32"/>
      <c r="K137" s="15"/>
      <c r="L137" s="16"/>
    </row>
    <row r="138" spans="5:12" x14ac:dyDescent="0.25">
      <c r="E138" s="3"/>
      <c r="F138" s="15"/>
      <c r="G138" s="15"/>
      <c r="H138" s="15"/>
      <c r="I138" s="32"/>
      <c r="J138" s="32"/>
      <c r="K138" s="15"/>
      <c r="L138" s="16"/>
    </row>
    <row r="139" spans="5:12" x14ac:dyDescent="0.25">
      <c r="E139" s="3"/>
      <c r="F139" s="15"/>
      <c r="G139" s="15"/>
      <c r="H139" s="15"/>
      <c r="I139" s="32"/>
      <c r="J139" s="32"/>
      <c r="K139" s="15"/>
      <c r="L139" s="16"/>
    </row>
    <row r="140" spans="5:12" x14ac:dyDescent="0.25">
      <c r="E140" s="3"/>
      <c r="F140" s="15"/>
      <c r="G140" s="15"/>
      <c r="H140" s="15"/>
      <c r="I140" s="32"/>
      <c r="J140" s="32"/>
      <c r="K140" s="15"/>
      <c r="L140" s="16"/>
    </row>
    <row r="141" spans="5:12" x14ac:dyDescent="0.25">
      <c r="E141" s="3"/>
      <c r="F141" s="15"/>
      <c r="G141" s="15"/>
      <c r="H141" s="15"/>
      <c r="I141" s="32"/>
      <c r="J141" s="32"/>
      <c r="K141" s="15"/>
      <c r="L141" s="16"/>
    </row>
    <row r="142" spans="5:12" x14ac:dyDescent="0.25">
      <c r="E142" s="3"/>
      <c r="F142" s="15"/>
      <c r="G142" s="15"/>
      <c r="H142" s="15"/>
      <c r="I142" s="32"/>
      <c r="J142" s="32"/>
      <c r="K142" s="15"/>
      <c r="L142" s="16"/>
    </row>
    <row r="143" spans="5:12" x14ac:dyDescent="0.25">
      <c r="E143" s="3"/>
      <c r="F143" s="15"/>
      <c r="G143" s="15"/>
      <c r="H143" s="15"/>
      <c r="I143" s="32"/>
      <c r="J143" s="32"/>
      <c r="K143" s="15"/>
      <c r="L143" s="16"/>
    </row>
    <row r="144" spans="5:12" x14ac:dyDescent="0.25">
      <c r="E144" s="3"/>
      <c r="F144" s="15"/>
      <c r="G144" s="15"/>
      <c r="H144" s="15"/>
      <c r="I144" s="32"/>
      <c r="J144" s="32"/>
      <c r="K144" s="15"/>
      <c r="L144" s="16"/>
    </row>
    <row r="145" spans="5:12" x14ac:dyDescent="0.25">
      <c r="E145" s="3"/>
      <c r="F145" s="15"/>
      <c r="G145" s="15"/>
      <c r="H145" s="15"/>
      <c r="I145" s="32"/>
      <c r="J145" s="32"/>
      <c r="K145" s="15"/>
      <c r="L145" s="16"/>
    </row>
    <row r="146" spans="5:12" x14ac:dyDescent="0.25">
      <c r="E146" s="3"/>
      <c r="F146" s="15"/>
      <c r="G146" s="15"/>
      <c r="H146" s="15"/>
      <c r="I146" s="32"/>
      <c r="J146" s="32"/>
      <c r="K146" s="15"/>
      <c r="L146" s="16"/>
    </row>
    <row r="147" spans="5:12" x14ac:dyDescent="0.25">
      <c r="E147" s="3"/>
      <c r="F147" s="15"/>
      <c r="G147" s="15"/>
      <c r="H147" s="15"/>
      <c r="I147" s="32"/>
      <c r="J147" s="32"/>
      <c r="K147" s="15"/>
      <c r="L147" s="16"/>
    </row>
    <row r="148" spans="5:12" x14ac:dyDescent="0.25">
      <c r="E148" s="3"/>
      <c r="F148" s="15"/>
      <c r="G148" s="15"/>
      <c r="H148" s="15"/>
      <c r="I148" s="32"/>
      <c r="J148" s="32"/>
      <c r="K148" s="15"/>
      <c r="L148" s="16"/>
    </row>
    <row r="149" spans="5:12" x14ac:dyDescent="0.25">
      <c r="E149" s="3"/>
      <c r="F149" s="15"/>
      <c r="G149" s="15"/>
      <c r="H149" s="15"/>
      <c r="I149" s="32"/>
      <c r="J149" s="32"/>
      <c r="K149" s="15"/>
      <c r="L149" s="16"/>
    </row>
    <row r="150" spans="5:12" x14ac:dyDescent="0.25">
      <c r="E150" s="3"/>
      <c r="F150" s="15"/>
      <c r="G150" s="15"/>
      <c r="H150" s="15"/>
      <c r="I150" s="32"/>
      <c r="J150" s="32"/>
      <c r="K150" s="15"/>
      <c r="L150" s="16"/>
    </row>
    <row r="151" spans="5:12" x14ac:dyDescent="0.25">
      <c r="E151" s="3"/>
      <c r="F151" s="15"/>
      <c r="G151" s="15"/>
      <c r="H151" s="15"/>
      <c r="I151" s="32"/>
      <c r="J151" s="32"/>
      <c r="K151" s="15"/>
      <c r="L151" s="16"/>
    </row>
    <row r="152" spans="5:12" x14ac:dyDescent="0.25">
      <c r="E152" s="3"/>
      <c r="F152" s="15"/>
      <c r="G152" s="15"/>
      <c r="H152" s="15"/>
      <c r="I152" s="32"/>
      <c r="J152" s="32"/>
      <c r="K152" s="15"/>
      <c r="L152" s="16"/>
    </row>
    <row r="153" spans="5:12" x14ac:dyDescent="0.25">
      <c r="E153" s="3"/>
      <c r="F153" s="15"/>
      <c r="G153" s="15"/>
      <c r="H153" s="15"/>
      <c r="I153" s="32"/>
      <c r="J153" s="32"/>
      <c r="K153" s="15"/>
      <c r="L153" s="16"/>
    </row>
    <row r="154" spans="5:12" x14ac:dyDescent="0.25">
      <c r="E154" s="3"/>
      <c r="F154" s="15"/>
      <c r="G154" s="15"/>
      <c r="H154" s="15"/>
      <c r="I154" s="32"/>
      <c r="J154" s="32"/>
      <c r="K154" s="15"/>
      <c r="L154" s="16"/>
    </row>
    <row r="155" spans="5:12" x14ac:dyDescent="0.25">
      <c r="E155" s="3"/>
      <c r="F155" s="15"/>
      <c r="G155" s="15"/>
      <c r="H155" s="15"/>
      <c r="I155" s="32"/>
      <c r="J155" s="32"/>
      <c r="K155" s="15"/>
      <c r="L155" s="16"/>
    </row>
    <row r="156" spans="5:12" x14ac:dyDescent="0.25">
      <c r="E156" s="3"/>
      <c r="F156" s="15"/>
      <c r="G156" s="15"/>
      <c r="H156" s="15"/>
      <c r="I156" s="32"/>
      <c r="J156" s="32"/>
      <c r="K156" s="15"/>
      <c r="L156" s="16"/>
    </row>
    <row r="157" spans="5:12" x14ac:dyDescent="0.25">
      <c r="E157" s="3"/>
      <c r="F157" s="15"/>
      <c r="G157" s="15"/>
      <c r="H157" s="15"/>
      <c r="I157" s="32"/>
      <c r="J157" s="32"/>
      <c r="K157" s="15"/>
      <c r="L157" s="16"/>
    </row>
    <row r="158" spans="5:12" x14ac:dyDescent="0.25">
      <c r="E158" s="3"/>
      <c r="F158" s="15"/>
      <c r="G158" s="15"/>
      <c r="H158" s="15"/>
      <c r="I158" s="32"/>
      <c r="J158" s="32"/>
      <c r="K158" s="15"/>
      <c r="L158" s="16"/>
    </row>
    <row r="159" spans="5:12" x14ac:dyDescent="0.25">
      <c r="E159" s="3"/>
      <c r="F159" s="15"/>
      <c r="G159" s="15"/>
      <c r="H159" s="15"/>
      <c r="I159" s="32"/>
      <c r="J159" s="32"/>
      <c r="K159" s="15"/>
      <c r="L159" s="16"/>
    </row>
    <row r="160" spans="5:12" x14ac:dyDescent="0.25">
      <c r="E160" s="3"/>
      <c r="F160" s="15"/>
      <c r="G160" s="15"/>
      <c r="H160" s="15"/>
      <c r="I160" s="32"/>
      <c r="J160" s="32"/>
      <c r="K160" s="15"/>
      <c r="L160" s="16"/>
    </row>
    <row r="161" spans="5:12" x14ac:dyDescent="0.25">
      <c r="E161" s="3"/>
      <c r="F161" s="15"/>
      <c r="G161" s="15"/>
      <c r="H161" s="15"/>
      <c r="I161" s="32"/>
      <c r="J161" s="32"/>
      <c r="K161" s="15"/>
      <c r="L161" s="16"/>
    </row>
    <row r="162" spans="5:12" x14ac:dyDescent="0.25">
      <c r="E162" s="3"/>
      <c r="F162" s="15"/>
      <c r="G162" s="15"/>
      <c r="H162" s="15"/>
      <c r="I162" s="32"/>
      <c r="J162" s="32"/>
      <c r="K162" s="15"/>
      <c r="L162" s="16"/>
    </row>
    <row r="163" spans="5:12" x14ac:dyDescent="0.25">
      <c r="E163" s="3"/>
      <c r="F163" s="15"/>
      <c r="G163" s="15"/>
      <c r="H163" s="15"/>
      <c r="I163" s="32"/>
      <c r="J163" s="32"/>
      <c r="K163" s="15"/>
      <c r="L163" s="16"/>
    </row>
    <row r="164" spans="5:12" x14ac:dyDescent="0.25">
      <c r="E164" s="3"/>
      <c r="F164" s="15"/>
      <c r="G164" s="15"/>
      <c r="H164" s="15"/>
      <c r="I164" s="32"/>
      <c r="J164" s="32"/>
      <c r="K164" s="15"/>
      <c r="L164" s="16"/>
    </row>
    <row r="165" spans="5:12" x14ac:dyDescent="0.25">
      <c r="E165" s="3"/>
      <c r="F165" s="15"/>
      <c r="G165" s="15"/>
      <c r="H165" s="15"/>
      <c r="I165" s="32"/>
      <c r="J165" s="32"/>
      <c r="K165" s="15"/>
      <c r="L165" s="16"/>
    </row>
    <row r="166" spans="5:12" x14ac:dyDescent="0.25">
      <c r="E166" s="3"/>
      <c r="F166" s="15"/>
      <c r="G166" s="15"/>
      <c r="H166" s="15"/>
      <c r="I166" s="32"/>
      <c r="J166" s="32"/>
      <c r="K166" s="15"/>
      <c r="L166" s="16"/>
    </row>
    <row r="167" spans="5:12" x14ac:dyDescent="0.25">
      <c r="E167" s="3"/>
      <c r="F167" s="15"/>
      <c r="G167" s="15"/>
      <c r="H167" s="15"/>
      <c r="I167" s="32"/>
      <c r="J167" s="32"/>
      <c r="K167" s="15"/>
      <c r="L167" s="16"/>
    </row>
    <row r="168" spans="5:12" x14ac:dyDescent="0.25">
      <c r="E168" s="3"/>
      <c r="F168" s="15"/>
      <c r="G168" s="15"/>
      <c r="H168" s="15"/>
      <c r="I168" s="32"/>
      <c r="J168" s="32"/>
      <c r="K168" s="15"/>
      <c r="L168" s="16"/>
    </row>
    <row r="169" spans="5:12" x14ac:dyDescent="0.25">
      <c r="E169" s="3"/>
      <c r="F169" s="15"/>
      <c r="G169" s="15"/>
      <c r="H169" s="15"/>
      <c r="I169" s="32"/>
      <c r="J169" s="32"/>
      <c r="K169" s="15"/>
      <c r="L169" s="16"/>
    </row>
    <row r="170" spans="5:12" x14ac:dyDescent="0.25">
      <c r="E170" s="3"/>
      <c r="F170" s="15"/>
      <c r="G170" s="15"/>
      <c r="H170" s="15"/>
      <c r="I170" s="32"/>
      <c r="J170" s="32"/>
      <c r="K170" s="15"/>
      <c r="L170" s="16"/>
    </row>
    <row r="171" spans="5:12" x14ac:dyDescent="0.25">
      <c r="E171" s="3"/>
      <c r="F171" s="15"/>
      <c r="G171" s="15"/>
      <c r="H171" s="15"/>
      <c r="I171" s="32"/>
      <c r="J171" s="32"/>
      <c r="K171" s="15"/>
      <c r="L171" s="16"/>
    </row>
    <row r="172" spans="5:12" x14ac:dyDescent="0.25">
      <c r="E172" s="3"/>
      <c r="F172" s="15"/>
      <c r="G172" s="15"/>
      <c r="H172" s="15"/>
      <c r="I172" s="32"/>
      <c r="J172" s="32"/>
      <c r="K172" s="15"/>
      <c r="L172" s="16"/>
    </row>
    <row r="173" spans="5:12" x14ac:dyDescent="0.25">
      <c r="E173" s="3"/>
      <c r="F173" s="15"/>
      <c r="G173" s="15"/>
      <c r="H173" s="15"/>
      <c r="I173" s="32"/>
      <c r="J173" s="32"/>
      <c r="K173" s="15"/>
      <c r="L173" s="16"/>
    </row>
    <row r="174" spans="5:12" x14ac:dyDescent="0.25">
      <c r="E174" s="3"/>
      <c r="F174" s="15"/>
      <c r="G174" s="15"/>
      <c r="H174" s="15"/>
      <c r="I174" s="32"/>
      <c r="J174" s="32"/>
      <c r="K174" s="15"/>
      <c r="L174" s="16"/>
    </row>
    <row r="175" spans="5:12" x14ac:dyDescent="0.25">
      <c r="E175" s="3"/>
      <c r="F175" s="15"/>
      <c r="G175" s="15"/>
      <c r="H175" s="15"/>
      <c r="I175" s="32"/>
      <c r="J175" s="32"/>
      <c r="K175" s="15"/>
      <c r="L175" s="16"/>
    </row>
    <row r="176" spans="5:12" x14ac:dyDescent="0.25">
      <c r="E176" s="3"/>
      <c r="F176" s="15"/>
      <c r="G176" s="15"/>
      <c r="H176" s="15"/>
      <c r="I176" s="32"/>
      <c r="J176" s="32"/>
      <c r="K176" s="15"/>
      <c r="L176" s="16"/>
    </row>
    <row r="177" spans="5:12" x14ac:dyDescent="0.25">
      <c r="E177" s="3"/>
      <c r="F177" s="15"/>
      <c r="G177" s="15"/>
      <c r="H177" s="15"/>
      <c r="I177" s="32"/>
      <c r="J177" s="32"/>
      <c r="K177" s="15"/>
      <c r="L177" s="16"/>
    </row>
    <row r="178" spans="5:12" x14ac:dyDescent="0.25">
      <c r="E178" s="3"/>
      <c r="F178" s="15"/>
      <c r="G178" s="15"/>
      <c r="H178" s="15"/>
      <c r="I178" s="32"/>
      <c r="J178" s="32"/>
      <c r="K178" s="15"/>
      <c r="L178" s="16"/>
    </row>
    <row r="179" spans="5:12" x14ac:dyDescent="0.25">
      <c r="E179" s="3"/>
      <c r="F179" s="15"/>
      <c r="G179" s="15"/>
      <c r="H179" s="15"/>
      <c r="I179" s="32"/>
      <c r="J179" s="32"/>
      <c r="K179" s="15"/>
      <c r="L179" s="16"/>
    </row>
    <row r="180" spans="5:12" x14ac:dyDescent="0.25">
      <c r="E180" s="3"/>
      <c r="F180" s="15"/>
      <c r="G180" s="15"/>
      <c r="H180" s="15"/>
      <c r="I180" s="32"/>
      <c r="J180" s="32"/>
      <c r="K180" s="15"/>
      <c r="L180" s="16"/>
    </row>
    <row r="181" spans="5:12" x14ac:dyDescent="0.25">
      <c r="E181" s="3"/>
      <c r="F181" s="15"/>
      <c r="G181" s="15"/>
      <c r="H181" s="15"/>
      <c r="I181" s="32"/>
      <c r="J181" s="32"/>
      <c r="K181" s="15"/>
      <c r="L181" s="16"/>
    </row>
    <row r="182" spans="5:12" x14ac:dyDescent="0.25">
      <c r="E182" s="3"/>
      <c r="F182" s="15"/>
      <c r="G182" s="15"/>
      <c r="H182" s="15"/>
      <c r="I182" s="32"/>
      <c r="J182" s="32"/>
      <c r="K182" s="15"/>
      <c r="L182" s="16"/>
    </row>
    <row r="183" spans="5:12" x14ac:dyDescent="0.25">
      <c r="E183" s="3"/>
      <c r="F183" s="15"/>
      <c r="G183" s="15"/>
      <c r="H183" s="15"/>
      <c r="I183" s="32"/>
      <c r="J183" s="32"/>
      <c r="K183" s="15"/>
      <c r="L183" s="16"/>
    </row>
    <row r="184" spans="5:12" x14ac:dyDescent="0.25">
      <c r="E184" s="3"/>
      <c r="F184" s="15"/>
      <c r="G184" s="15"/>
      <c r="H184" s="15"/>
      <c r="I184" s="32"/>
      <c r="J184" s="32"/>
      <c r="K184" s="15"/>
      <c r="L184" s="16"/>
    </row>
    <row r="185" spans="5:12" x14ac:dyDescent="0.25">
      <c r="E185" s="3"/>
      <c r="F185" s="15"/>
      <c r="G185" s="15"/>
      <c r="H185" s="15"/>
      <c r="I185" s="32"/>
      <c r="J185" s="32"/>
      <c r="K185" s="15"/>
      <c r="L185" s="16"/>
    </row>
    <row r="186" spans="5:12" x14ac:dyDescent="0.25">
      <c r="E186" s="3"/>
      <c r="F186" s="15"/>
      <c r="G186" s="15"/>
      <c r="H186" s="15"/>
      <c r="I186" s="32"/>
      <c r="J186" s="32"/>
      <c r="K186" s="15"/>
      <c r="L186" s="16"/>
    </row>
    <row r="187" spans="5:12" x14ac:dyDescent="0.25">
      <c r="E187" s="3"/>
      <c r="F187" s="15"/>
      <c r="G187" s="15"/>
      <c r="H187" s="15"/>
      <c r="I187" s="32"/>
      <c r="J187" s="32"/>
      <c r="K187" s="15"/>
      <c r="L187" s="16"/>
    </row>
    <row r="188" spans="5:12" x14ac:dyDescent="0.25">
      <c r="E188" s="3"/>
      <c r="F188" s="15"/>
      <c r="G188" s="15"/>
      <c r="H188" s="15"/>
      <c r="I188" s="32"/>
      <c r="J188" s="32"/>
      <c r="K188" s="15"/>
      <c r="L188" s="16"/>
    </row>
    <row r="189" spans="5:12" x14ac:dyDescent="0.25">
      <c r="E189" s="3"/>
      <c r="F189" s="15"/>
      <c r="G189" s="15"/>
      <c r="H189" s="15"/>
      <c r="I189" s="32"/>
      <c r="J189" s="32"/>
      <c r="K189" s="15"/>
      <c r="L189" s="16"/>
    </row>
    <row r="190" spans="5:12" x14ac:dyDescent="0.25">
      <c r="E190" s="3"/>
      <c r="F190" s="15"/>
      <c r="G190" s="15"/>
      <c r="H190" s="15"/>
      <c r="I190" s="32"/>
      <c r="J190" s="32"/>
      <c r="K190" s="15"/>
      <c r="L190" s="16"/>
    </row>
    <row r="191" spans="5:12" x14ac:dyDescent="0.25">
      <c r="E191" s="3"/>
      <c r="F191" s="15"/>
      <c r="G191" s="15"/>
      <c r="H191" s="15"/>
      <c r="I191" s="32"/>
      <c r="J191" s="32"/>
      <c r="K191" s="15"/>
      <c r="L191" s="16"/>
    </row>
    <row r="192" spans="5:12" x14ac:dyDescent="0.25">
      <c r="E192" s="3"/>
      <c r="F192" s="15"/>
      <c r="G192" s="15"/>
      <c r="H192" s="15"/>
      <c r="I192" s="32"/>
      <c r="J192" s="32"/>
      <c r="K192" s="15"/>
      <c r="L192" s="16"/>
    </row>
    <row r="193" spans="5:12" x14ac:dyDescent="0.25">
      <c r="E193" s="3"/>
      <c r="F193" s="15"/>
      <c r="G193" s="15"/>
      <c r="H193" s="15"/>
      <c r="I193" s="32"/>
      <c r="J193" s="32"/>
      <c r="K193" s="15"/>
      <c r="L193" s="16"/>
    </row>
    <row r="194" spans="5:12" x14ac:dyDescent="0.25">
      <c r="E194" s="3"/>
      <c r="F194" s="15"/>
      <c r="G194" s="15"/>
      <c r="H194" s="15"/>
      <c r="I194" s="32"/>
      <c r="J194" s="32"/>
      <c r="K194" s="15"/>
      <c r="L194" s="16"/>
    </row>
    <row r="195" spans="5:12" x14ac:dyDescent="0.25">
      <c r="E195" s="3"/>
      <c r="F195" s="3"/>
      <c r="G195" s="3"/>
      <c r="H195" s="3"/>
      <c r="I195" s="34"/>
      <c r="J195" s="34"/>
      <c r="K195" s="3"/>
    </row>
    <row r="196" spans="5:12" x14ac:dyDescent="0.25">
      <c r="E196" s="3"/>
      <c r="F196" s="3"/>
      <c r="G196" s="3"/>
      <c r="H196" s="3"/>
      <c r="I196" s="34"/>
      <c r="J196" s="34"/>
      <c r="K196" s="3"/>
    </row>
    <row r="197" spans="5:12" x14ac:dyDescent="0.25">
      <c r="E197" s="3"/>
      <c r="F197" s="3"/>
      <c r="G197" s="3"/>
      <c r="H197" s="3"/>
      <c r="I197" s="34"/>
      <c r="J197" s="34"/>
      <c r="K197" s="3"/>
    </row>
    <row r="198" spans="5:12" x14ac:dyDescent="0.25">
      <c r="E198" s="3"/>
      <c r="F198" s="3"/>
      <c r="G198" s="3"/>
      <c r="H198" s="3"/>
      <c r="I198" s="34"/>
      <c r="J198" s="34"/>
      <c r="K198" s="3"/>
    </row>
    <row r="199" spans="5:12" x14ac:dyDescent="0.25">
      <c r="E199" s="3"/>
      <c r="F199" s="3"/>
      <c r="G199" s="3"/>
      <c r="H199" s="3"/>
      <c r="I199" s="34"/>
      <c r="J199" s="34"/>
      <c r="K199" s="3"/>
    </row>
    <row r="200" spans="5:12" x14ac:dyDescent="0.25">
      <c r="E200" s="3"/>
      <c r="F200" s="3"/>
      <c r="G200" s="3"/>
      <c r="H200" s="3"/>
      <c r="I200" s="34"/>
      <c r="J200" s="34"/>
      <c r="K200" s="3"/>
    </row>
    <row r="201" spans="5:12" x14ac:dyDescent="0.25">
      <c r="E201" s="3"/>
      <c r="F201" s="3"/>
      <c r="G201" s="3"/>
      <c r="H201" s="3"/>
      <c r="I201" s="34"/>
      <c r="J201" s="34"/>
      <c r="K201" s="3"/>
    </row>
    <row r="202" spans="5:12" x14ac:dyDescent="0.25">
      <c r="E202" s="3"/>
      <c r="F202" s="3"/>
      <c r="G202" s="3"/>
      <c r="H202" s="3"/>
      <c r="I202" s="34"/>
      <c r="J202" s="34"/>
      <c r="K202" s="3"/>
    </row>
    <row r="203" spans="5:12" x14ac:dyDescent="0.25">
      <c r="E203" s="3"/>
      <c r="F203" s="3"/>
      <c r="G203" s="3"/>
      <c r="H203" s="3"/>
      <c r="I203" s="34"/>
      <c r="J203" s="34"/>
      <c r="K203" s="3"/>
    </row>
    <row r="204" spans="5:12" x14ac:dyDescent="0.25">
      <c r="E204" s="3"/>
      <c r="F204" s="3"/>
      <c r="G204" s="3"/>
      <c r="H204" s="3"/>
      <c r="I204" s="34"/>
      <c r="J204" s="34"/>
      <c r="K204" s="3"/>
    </row>
    <row r="205" spans="5:12" x14ac:dyDescent="0.25">
      <c r="E205" s="3"/>
      <c r="F205" s="3"/>
      <c r="G205" s="3"/>
      <c r="H205" s="3"/>
      <c r="I205" s="34"/>
      <c r="J205" s="34"/>
      <c r="K205" s="3"/>
    </row>
    <row r="206" spans="5:12" x14ac:dyDescent="0.25">
      <c r="E206" s="3"/>
      <c r="F206" s="3"/>
      <c r="G206" s="3"/>
      <c r="H206" s="3"/>
      <c r="I206" s="34"/>
      <c r="J206" s="34"/>
      <c r="K206" s="3"/>
    </row>
    <row r="207" spans="5:12" x14ac:dyDescent="0.25">
      <c r="E207" s="3"/>
      <c r="F207" s="3"/>
      <c r="G207" s="3"/>
      <c r="H207" s="3"/>
      <c r="I207" s="34"/>
      <c r="J207" s="34"/>
      <c r="K207" s="3"/>
    </row>
    <row r="208" spans="5:12" x14ac:dyDescent="0.25">
      <c r="E208" s="3"/>
      <c r="F208" s="3"/>
      <c r="G208" s="3"/>
      <c r="H208" s="3"/>
      <c r="I208" s="34"/>
      <c r="J208" s="34"/>
      <c r="K208" s="3"/>
    </row>
    <row r="209" spans="5:11" x14ac:dyDescent="0.25">
      <c r="E209" s="3"/>
      <c r="F209" s="3"/>
      <c r="G209" s="3"/>
      <c r="H209" s="3"/>
      <c r="I209" s="34"/>
      <c r="J209" s="34"/>
      <c r="K209" s="3"/>
    </row>
    <row r="210" spans="5:11" x14ac:dyDescent="0.25">
      <c r="E210" s="3"/>
      <c r="F210" s="3"/>
      <c r="G210" s="3"/>
      <c r="H210" s="3"/>
      <c r="I210" s="34"/>
      <c r="J210" s="34"/>
      <c r="K210" s="3"/>
    </row>
    <row r="211" spans="5:11" x14ac:dyDescent="0.25">
      <c r="E211" s="3"/>
      <c r="F211" s="3"/>
      <c r="G211" s="3"/>
      <c r="H211" s="3"/>
      <c r="I211" s="34"/>
      <c r="J211" s="34"/>
      <c r="K211" s="3"/>
    </row>
    <row r="212" spans="5:11" x14ac:dyDescent="0.25">
      <c r="E212" s="3"/>
      <c r="F212" s="3"/>
      <c r="G212" s="3"/>
      <c r="H212" s="3"/>
      <c r="I212" s="34"/>
      <c r="J212" s="34"/>
      <c r="K212" s="3"/>
    </row>
    <row r="213" spans="5:11" x14ac:dyDescent="0.25">
      <c r="E213" s="3"/>
      <c r="F213" s="3"/>
      <c r="G213" s="3"/>
      <c r="H213" s="3"/>
      <c r="I213" s="34"/>
      <c r="J213" s="34"/>
      <c r="K213" s="3"/>
    </row>
    <row r="214" spans="5:11" x14ac:dyDescent="0.25">
      <c r="E214" s="3"/>
      <c r="F214" s="3"/>
      <c r="G214" s="3"/>
      <c r="H214" s="3"/>
      <c r="I214" s="34"/>
      <c r="J214" s="34"/>
      <c r="K214" s="3"/>
    </row>
    <row r="215" spans="5:11" x14ac:dyDescent="0.25">
      <c r="E215" s="3"/>
      <c r="F215" s="3"/>
      <c r="G215" s="3"/>
      <c r="H215" s="3"/>
      <c r="I215" s="34"/>
      <c r="J215" s="34"/>
      <c r="K215" s="3"/>
    </row>
    <row r="216" spans="5:11" x14ac:dyDescent="0.25">
      <c r="E216" s="3"/>
      <c r="F216" s="3"/>
      <c r="G216" s="3"/>
      <c r="H216" s="3"/>
      <c r="I216" s="34"/>
      <c r="J216" s="34"/>
      <c r="K216" s="3"/>
    </row>
    <row r="217" spans="5:11" x14ac:dyDescent="0.25">
      <c r="E217" s="3"/>
      <c r="F217" s="3"/>
      <c r="G217" s="3"/>
      <c r="H217" s="3"/>
      <c r="I217" s="34"/>
      <c r="J217" s="34"/>
      <c r="K217" s="3"/>
    </row>
    <row r="218" spans="5:11" x14ac:dyDescent="0.25">
      <c r="E218" s="3"/>
      <c r="F218" s="3"/>
      <c r="G218" s="3"/>
      <c r="H218" s="3"/>
      <c r="I218" s="34"/>
      <c r="J218" s="34"/>
      <c r="K218" s="3"/>
    </row>
    <row r="219" spans="5:11" x14ac:dyDescent="0.25">
      <c r="E219" s="3"/>
      <c r="F219" s="3"/>
      <c r="G219" s="3"/>
      <c r="H219" s="3"/>
      <c r="I219" s="34"/>
      <c r="J219" s="34"/>
      <c r="K219" s="3"/>
    </row>
    <row r="220" spans="5:11" x14ac:dyDescent="0.25">
      <c r="E220" s="3"/>
      <c r="F220" s="3"/>
      <c r="G220" s="3"/>
      <c r="H220" s="3"/>
      <c r="I220" s="34"/>
      <c r="J220" s="34"/>
      <c r="K220" s="3"/>
    </row>
    <row r="221" spans="5:11" x14ac:dyDescent="0.25">
      <c r="E221" s="3"/>
      <c r="F221" s="3"/>
      <c r="G221" s="3"/>
      <c r="H221" s="3"/>
      <c r="I221" s="34"/>
      <c r="J221" s="34"/>
      <c r="K221" s="3"/>
    </row>
    <row r="222" spans="5:11" x14ac:dyDescent="0.25">
      <c r="E222" s="3"/>
      <c r="F222" s="3"/>
      <c r="G222" s="3"/>
      <c r="H222" s="3"/>
      <c r="I222" s="34"/>
      <c r="J222" s="34"/>
      <c r="K222" s="3"/>
    </row>
    <row r="223" spans="5:11" x14ac:dyDescent="0.25">
      <c r="E223" s="3"/>
      <c r="F223" s="3"/>
      <c r="G223" s="3"/>
      <c r="H223" s="3"/>
      <c r="I223" s="34"/>
      <c r="J223" s="34"/>
      <c r="K223" s="3"/>
    </row>
    <row r="224" spans="5:11" x14ac:dyDescent="0.25">
      <c r="E224" s="3"/>
      <c r="F224" s="3"/>
      <c r="G224" s="3"/>
      <c r="H224" s="3"/>
      <c r="I224" s="34"/>
      <c r="J224" s="34"/>
      <c r="K224" s="3"/>
    </row>
    <row r="225" spans="5:11" x14ac:dyDescent="0.25">
      <c r="E225" s="3"/>
      <c r="F225" s="3"/>
      <c r="G225" s="3"/>
      <c r="H225" s="3"/>
      <c r="I225" s="34"/>
      <c r="J225" s="34"/>
      <c r="K225" s="3"/>
    </row>
    <row r="226" spans="5:11" x14ac:dyDescent="0.25">
      <c r="E226" s="3"/>
      <c r="F226" s="3"/>
      <c r="G226" s="3"/>
      <c r="H226" s="3"/>
      <c r="I226" s="34"/>
      <c r="J226" s="34"/>
      <c r="K226" s="3"/>
    </row>
    <row r="227" spans="5:11" x14ac:dyDescent="0.25">
      <c r="E227" s="3"/>
      <c r="F227" s="3"/>
      <c r="G227" s="3"/>
      <c r="H227" s="3"/>
      <c r="I227" s="34"/>
      <c r="J227" s="34"/>
      <c r="K227" s="3"/>
    </row>
    <row r="228" spans="5:11" x14ac:dyDescent="0.25">
      <c r="E228" s="3"/>
      <c r="F228" s="3"/>
      <c r="G228" s="3"/>
      <c r="H228" s="3"/>
      <c r="I228" s="34"/>
      <c r="J228" s="34"/>
      <c r="K228" s="3"/>
    </row>
    <row r="229" spans="5:11" x14ac:dyDescent="0.25">
      <c r="E229" s="3"/>
      <c r="F229" s="3"/>
      <c r="G229" s="3"/>
      <c r="H229" s="3"/>
      <c r="I229" s="34"/>
      <c r="J229" s="34"/>
      <c r="K229" s="3"/>
    </row>
    <row r="230" spans="5:11" x14ac:dyDescent="0.25">
      <c r="E230" s="3"/>
      <c r="F230" s="3"/>
      <c r="G230" s="3"/>
      <c r="H230" s="3"/>
      <c r="I230" s="34"/>
      <c r="J230" s="34"/>
      <c r="K230" s="3"/>
    </row>
    <row r="231" spans="5:11" x14ac:dyDescent="0.25">
      <c r="E231" s="3"/>
      <c r="F231" s="3"/>
      <c r="G231" s="3"/>
      <c r="H231" s="3"/>
      <c r="I231" s="34"/>
      <c r="J231" s="34"/>
      <c r="K231" s="3"/>
    </row>
    <row r="232" spans="5:11" x14ac:dyDescent="0.25">
      <c r="E232" s="3"/>
      <c r="F232" s="3"/>
      <c r="G232" s="3"/>
      <c r="H232" s="3"/>
      <c r="I232" s="34"/>
      <c r="J232" s="34"/>
      <c r="K232" s="3"/>
    </row>
    <row r="233" spans="5:11" x14ac:dyDescent="0.25">
      <c r="E233" s="3"/>
      <c r="F233" s="3"/>
      <c r="G233" s="3"/>
      <c r="H233" s="3"/>
      <c r="I233" s="34"/>
      <c r="J233" s="34"/>
      <c r="K233" s="3"/>
    </row>
    <row r="234" spans="5:11" x14ac:dyDescent="0.25">
      <c r="E234" s="3"/>
      <c r="F234" s="3"/>
      <c r="G234" s="3"/>
      <c r="H234" s="3"/>
      <c r="I234" s="34"/>
      <c r="J234" s="34"/>
      <c r="K234" s="3"/>
    </row>
    <row r="235" spans="5:11" x14ac:dyDescent="0.25">
      <c r="E235" s="3"/>
      <c r="F235" s="3"/>
      <c r="G235" s="3"/>
      <c r="H235" s="3"/>
      <c r="I235" s="34"/>
      <c r="J235" s="34"/>
      <c r="K235" s="3"/>
    </row>
  </sheetData>
  <mergeCells count="117">
    <mergeCell ref="A23:A24"/>
    <mergeCell ref="L23:L24"/>
    <mergeCell ref="M23:M24"/>
    <mergeCell ref="J23:J24"/>
    <mergeCell ref="I23:I24"/>
    <mergeCell ref="A20:A21"/>
    <mergeCell ref="L20:L21"/>
    <mergeCell ref="M20:M21"/>
    <mergeCell ref="I20:I21"/>
    <mergeCell ref="J20:J21"/>
    <mergeCell ref="A26:A27"/>
    <mergeCell ref="M26:M27"/>
    <mergeCell ref="L26:L27"/>
    <mergeCell ref="J26:J27"/>
    <mergeCell ref="I26:I27"/>
    <mergeCell ref="A29:A31"/>
    <mergeCell ref="L29:L31"/>
    <mergeCell ref="M29:M31"/>
    <mergeCell ref="I29:I31"/>
    <mergeCell ref="J29:J31"/>
    <mergeCell ref="M34:M35"/>
    <mergeCell ref="A36:A37"/>
    <mergeCell ref="A61:A63"/>
    <mergeCell ref="J45:J48"/>
    <mergeCell ref="J39:J41"/>
    <mergeCell ref="A34:A35"/>
    <mergeCell ref="I34:I35"/>
    <mergeCell ref="J34:J35"/>
    <mergeCell ref="L34:L35"/>
    <mergeCell ref="I36:I37"/>
    <mergeCell ref="J36:J37"/>
    <mergeCell ref="L36:L37"/>
    <mergeCell ref="A42:A43"/>
    <mergeCell ref="I42:I43"/>
    <mergeCell ref="J42:J43"/>
    <mergeCell ref="L42:L43"/>
    <mergeCell ref="M42:M43"/>
    <mergeCell ref="J56:J58"/>
    <mergeCell ref="I56:I58"/>
    <mergeCell ref="M36:M37"/>
    <mergeCell ref="M39:M41"/>
    <mergeCell ref="M61:M63"/>
    <mergeCell ref="M45:M48"/>
    <mergeCell ref="A1:M1"/>
    <mergeCell ref="M18:M19"/>
    <mergeCell ref="A18:A19"/>
    <mergeCell ref="I18:I19"/>
    <mergeCell ref="J18:J19"/>
    <mergeCell ref="L18:L19"/>
    <mergeCell ref="A12:A13"/>
    <mergeCell ref="L12:L13"/>
    <mergeCell ref="M12:M13"/>
    <mergeCell ref="J12:J13"/>
    <mergeCell ref="I12:I13"/>
    <mergeCell ref="A6:A7"/>
    <mergeCell ref="J6:J7"/>
    <mergeCell ref="I6:I7"/>
    <mergeCell ref="L6:L7"/>
    <mergeCell ref="M6:M7"/>
    <mergeCell ref="A89:D89"/>
    <mergeCell ref="L39:L41"/>
    <mergeCell ref="L45:L48"/>
    <mergeCell ref="I45:I48"/>
    <mergeCell ref="A45:A48"/>
    <mergeCell ref="A39:A41"/>
    <mergeCell ref="L61:L63"/>
    <mergeCell ref="I39:I41"/>
    <mergeCell ref="I61:I63"/>
    <mergeCell ref="J61:J63"/>
    <mergeCell ref="A65:A67"/>
    <mergeCell ref="I65:I67"/>
    <mergeCell ref="J65:J67"/>
    <mergeCell ref="L65:L67"/>
    <mergeCell ref="A77:A81"/>
    <mergeCell ref="I77:I81"/>
    <mergeCell ref="J77:J81"/>
    <mergeCell ref="L77:L81"/>
    <mergeCell ref="A69:A71"/>
    <mergeCell ref="L69:L71"/>
    <mergeCell ref="A87:A88"/>
    <mergeCell ref="I87:I88"/>
    <mergeCell ref="J87:J88"/>
    <mergeCell ref="L87:L88"/>
    <mergeCell ref="M65:M67"/>
    <mergeCell ref="A49:A51"/>
    <mergeCell ref="L49:L51"/>
    <mergeCell ref="M49:M51"/>
    <mergeCell ref="A53:A54"/>
    <mergeCell ref="L53:L54"/>
    <mergeCell ref="M53:M54"/>
    <mergeCell ref="I53:I54"/>
    <mergeCell ref="J53:J54"/>
    <mergeCell ref="A56:A58"/>
    <mergeCell ref="L56:L58"/>
    <mergeCell ref="M56:M58"/>
    <mergeCell ref="I49:I51"/>
    <mergeCell ref="J49:J51"/>
    <mergeCell ref="A59:A60"/>
    <mergeCell ref="M59:M60"/>
    <mergeCell ref="L59:L60"/>
    <mergeCell ref="J59:J60"/>
    <mergeCell ref="I59:I60"/>
    <mergeCell ref="M87:M88"/>
    <mergeCell ref="A82:A86"/>
    <mergeCell ref="I82:I86"/>
    <mergeCell ref="J82:J86"/>
    <mergeCell ref="L82:L86"/>
    <mergeCell ref="M82:M86"/>
    <mergeCell ref="M69:M71"/>
    <mergeCell ref="J69:J71"/>
    <mergeCell ref="I69:I71"/>
    <mergeCell ref="M77:M81"/>
    <mergeCell ref="A74:A76"/>
    <mergeCell ref="M74:M76"/>
    <mergeCell ref="L74:L76"/>
    <mergeCell ref="J74:J76"/>
    <mergeCell ref="I74:I76"/>
  </mergeCells>
  <printOptions horizontalCentered="1"/>
  <pageMargins left="0" right="0" top="0.35433070866141736" bottom="0.32" header="0.31496062992125984" footer="0.37"/>
  <pageSetup paperSize="9" scale="65" orientation="landscape" r:id="rId1"/>
  <headerFooter>
    <oddHeader>&amp;RPágina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7"/>
  <sheetViews>
    <sheetView topLeftCell="A26" workbookViewId="0">
      <selection activeCell="E4" sqref="E4:E33"/>
    </sheetView>
  </sheetViews>
  <sheetFormatPr baseColWidth="10" defaultRowHeight="15" x14ac:dyDescent="0.25"/>
  <cols>
    <col min="1" max="1" width="45.5703125" customWidth="1"/>
    <col min="2" max="2" width="12.7109375" customWidth="1"/>
    <col min="3" max="3" width="18" customWidth="1"/>
    <col min="4" max="4" width="18.85546875" customWidth="1"/>
    <col min="5" max="5" width="13.42578125" customWidth="1"/>
    <col min="6" max="9" width="10.140625" customWidth="1"/>
    <col min="10" max="15" width="11.7109375" bestFit="1" customWidth="1"/>
    <col min="16" max="16" width="12.7109375" bestFit="1" customWidth="1"/>
    <col min="17" max="17" width="12.5703125" bestFit="1" customWidth="1"/>
  </cols>
  <sheetData>
    <row r="3" spans="1:5" s="234" customFormat="1" ht="75" x14ac:dyDescent="0.25">
      <c r="A3" s="233" t="s">
        <v>47</v>
      </c>
      <c r="B3" s="234" t="s">
        <v>48</v>
      </c>
      <c r="C3" s="234" t="s">
        <v>57</v>
      </c>
      <c r="D3" s="234" t="s">
        <v>51</v>
      </c>
      <c r="E3" s="234" t="s">
        <v>58</v>
      </c>
    </row>
    <row r="4" spans="1:5" x14ac:dyDescent="0.25">
      <c r="A4" s="93" t="s">
        <v>20</v>
      </c>
      <c r="B4" s="94">
        <v>78</v>
      </c>
      <c r="C4" s="17">
        <v>555181700.58000004</v>
      </c>
      <c r="D4" s="94">
        <v>0</v>
      </c>
      <c r="E4" s="17">
        <v>0</v>
      </c>
    </row>
    <row r="5" spans="1:5" x14ac:dyDescent="0.25">
      <c r="A5" s="93" t="s">
        <v>19</v>
      </c>
      <c r="B5" s="94">
        <v>3</v>
      </c>
      <c r="C5" s="17">
        <v>4671680.68</v>
      </c>
      <c r="D5" s="94">
        <v>1</v>
      </c>
      <c r="E5" s="17">
        <v>61824.12</v>
      </c>
    </row>
    <row r="6" spans="1:5" x14ac:dyDescent="0.25">
      <c r="A6" s="93" t="s">
        <v>12</v>
      </c>
      <c r="B6" s="94">
        <v>1717</v>
      </c>
      <c r="C6" s="17">
        <v>3053088199.0700002</v>
      </c>
      <c r="D6" s="94">
        <v>3</v>
      </c>
      <c r="E6" s="17">
        <v>292096</v>
      </c>
    </row>
    <row r="7" spans="1:5" x14ac:dyDescent="0.25">
      <c r="A7" s="93" t="s">
        <v>41</v>
      </c>
      <c r="B7" s="94">
        <v>1</v>
      </c>
      <c r="C7" s="17">
        <v>742079.49</v>
      </c>
      <c r="D7" s="94">
        <v>0</v>
      </c>
      <c r="E7" s="17">
        <v>0</v>
      </c>
    </row>
    <row r="8" spans="1:5" x14ac:dyDescent="0.25">
      <c r="A8" s="93" t="s">
        <v>158</v>
      </c>
      <c r="B8" s="94">
        <v>1</v>
      </c>
      <c r="C8" s="17">
        <v>1121071.28</v>
      </c>
      <c r="D8" s="94">
        <v>0</v>
      </c>
      <c r="E8" s="17">
        <v>0</v>
      </c>
    </row>
    <row r="9" spans="1:5" x14ac:dyDescent="0.25">
      <c r="A9" s="93" t="s">
        <v>22</v>
      </c>
      <c r="B9" s="94">
        <v>1</v>
      </c>
      <c r="C9" s="17">
        <v>396396</v>
      </c>
      <c r="D9" s="94">
        <v>1</v>
      </c>
      <c r="E9" s="17">
        <v>750004.78</v>
      </c>
    </row>
    <row r="10" spans="1:5" x14ac:dyDescent="0.25">
      <c r="A10" s="93" t="s">
        <v>25</v>
      </c>
      <c r="B10" s="94">
        <v>5</v>
      </c>
      <c r="C10" s="17">
        <v>1955280.9</v>
      </c>
      <c r="D10" s="94">
        <v>0</v>
      </c>
      <c r="E10" s="17">
        <v>0</v>
      </c>
    </row>
    <row r="11" spans="1:5" x14ac:dyDescent="0.25">
      <c r="A11" s="93" t="s">
        <v>227</v>
      </c>
      <c r="B11" s="94">
        <v>1</v>
      </c>
      <c r="C11" s="17">
        <v>383644.98</v>
      </c>
      <c r="D11" s="94">
        <v>0</v>
      </c>
      <c r="E11" s="17">
        <v>0</v>
      </c>
    </row>
    <row r="12" spans="1:5" x14ac:dyDescent="0.25">
      <c r="A12" s="93" t="s">
        <v>15</v>
      </c>
      <c r="B12" s="94">
        <v>5</v>
      </c>
      <c r="C12" s="17">
        <v>2370172.87</v>
      </c>
      <c r="D12" s="94">
        <v>0</v>
      </c>
      <c r="E12" s="17">
        <v>0</v>
      </c>
    </row>
    <row r="13" spans="1:5" x14ac:dyDescent="0.25">
      <c r="A13" s="93" t="s">
        <v>98</v>
      </c>
      <c r="B13" s="94">
        <v>2</v>
      </c>
      <c r="C13" s="17">
        <v>1259760</v>
      </c>
      <c r="D13" s="94">
        <v>1</v>
      </c>
      <c r="E13" s="17">
        <v>507496.25</v>
      </c>
    </row>
    <row r="14" spans="1:5" x14ac:dyDescent="0.25">
      <c r="A14" s="93" t="s">
        <v>16</v>
      </c>
      <c r="B14" s="94">
        <v>9</v>
      </c>
      <c r="C14" s="17">
        <v>3537528.52</v>
      </c>
      <c r="D14" s="94">
        <v>0</v>
      </c>
      <c r="E14" s="17">
        <v>0</v>
      </c>
    </row>
    <row r="15" spans="1:5" x14ac:dyDescent="0.25">
      <c r="A15" s="93" t="s">
        <v>43</v>
      </c>
      <c r="B15" s="94">
        <v>12</v>
      </c>
      <c r="C15" s="17">
        <v>4524668.25</v>
      </c>
      <c r="D15" s="94">
        <v>0</v>
      </c>
      <c r="E15" s="17">
        <v>0</v>
      </c>
    </row>
    <row r="16" spans="1:5" x14ac:dyDescent="0.25">
      <c r="A16" s="93" t="s">
        <v>46</v>
      </c>
      <c r="B16" s="94">
        <v>4</v>
      </c>
      <c r="C16" s="17">
        <v>1928480.58</v>
      </c>
      <c r="D16" s="94">
        <v>0</v>
      </c>
      <c r="E16" s="17">
        <v>0</v>
      </c>
    </row>
    <row r="17" spans="1:5" x14ac:dyDescent="0.25">
      <c r="A17" s="93" t="s">
        <v>23</v>
      </c>
      <c r="B17" s="94">
        <v>3</v>
      </c>
      <c r="C17" s="17">
        <v>927021.67999999993</v>
      </c>
      <c r="D17" s="94">
        <v>0</v>
      </c>
      <c r="E17" s="17">
        <v>0</v>
      </c>
    </row>
    <row r="18" spans="1:5" x14ac:dyDescent="0.25">
      <c r="A18" s="93" t="s">
        <v>44</v>
      </c>
      <c r="B18" s="94">
        <v>4</v>
      </c>
      <c r="C18" s="17">
        <v>408981.76000000001</v>
      </c>
      <c r="D18" s="94">
        <v>0</v>
      </c>
      <c r="E18" s="17">
        <v>0</v>
      </c>
    </row>
    <row r="19" spans="1:5" x14ac:dyDescent="0.25">
      <c r="A19" s="93" t="s">
        <v>165</v>
      </c>
      <c r="B19" s="94">
        <v>9</v>
      </c>
      <c r="C19" s="17">
        <v>14070581.42</v>
      </c>
      <c r="D19" s="94">
        <v>2</v>
      </c>
      <c r="E19" s="17">
        <v>400000</v>
      </c>
    </row>
    <row r="20" spans="1:5" x14ac:dyDescent="0.25">
      <c r="A20" s="93" t="s">
        <v>96</v>
      </c>
      <c r="B20" s="94">
        <v>41</v>
      </c>
      <c r="C20" s="17">
        <v>19447737.920000002</v>
      </c>
      <c r="D20" s="94">
        <v>6</v>
      </c>
      <c r="E20" s="17">
        <v>2949905.5999999996</v>
      </c>
    </row>
    <row r="21" spans="1:5" x14ac:dyDescent="0.25">
      <c r="A21" s="93" t="s">
        <v>11</v>
      </c>
      <c r="B21" s="94">
        <v>12</v>
      </c>
      <c r="C21" s="17">
        <v>5928576.7300000004</v>
      </c>
      <c r="D21" s="94">
        <v>8</v>
      </c>
      <c r="E21" s="17">
        <v>9920190.1999999993</v>
      </c>
    </row>
    <row r="22" spans="1:5" x14ac:dyDescent="0.25">
      <c r="A22" s="93" t="s">
        <v>17</v>
      </c>
      <c r="B22" s="94">
        <v>4</v>
      </c>
      <c r="C22" s="17">
        <v>3006388.1199999996</v>
      </c>
      <c r="D22" s="94">
        <v>1</v>
      </c>
      <c r="E22" s="17">
        <v>4704964.08</v>
      </c>
    </row>
    <row r="23" spans="1:5" x14ac:dyDescent="0.25">
      <c r="A23" s="93" t="s">
        <v>45</v>
      </c>
      <c r="B23" s="94">
        <v>1</v>
      </c>
      <c r="C23" s="17">
        <v>142619.4</v>
      </c>
      <c r="D23" s="94">
        <v>0</v>
      </c>
      <c r="E23" s="17">
        <v>0</v>
      </c>
    </row>
    <row r="24" spans="1:5" x14ac:dyDescent="0.25">
      <c r="A24" s="93" t="s">
        <v>155</v>
      </c>
      <c r="B24" s="94">
        <v>2</v>
      </c>
      <c r="C24" s="17">
        <v>524437.31999999995</v>
      </c>
      <c r="D24" s="94">
        <v>1</v>
      </c>
      <c r="E24" s="17">
        <v>436968.89</v>
      </c>
    </row>
    <row r="25" spans="1:5" x14ac:dyDescent="0.25">
      <c r="A25" s="93" t="s">
        <v>40</v>
      </c>
      <c r="B25" s="94">
        <v>7</v>
      </c>
      <c r="C25" s="17">
        <v>1505554.2400000002</v>
      </c>
      <c r="D25" s="94">
        <v>0</v>
      </c>
      <c r="E25" s="17">
        <v>0</v>
      </c>
    </row>
    <row r="26" spans="1:5" x14ac:dyDescent="0.25">
      <c r="A26" s="93" t="s">
        <v>13</v>
      </c>
      <c r="B26" s="94">
        <v>13</v>
      </c>
      <c r="C26" s="17">
        <v>83276121.86999999</v>
      </c>
      <c r="D26" s="94">
        <v>0</v>
      </c>
      <c r="E26" s="17">
        <v>0</v>
      </c>
    </row>
    <row r="27" spans="1:5" x14ac:dyDescent="0.25">
      <c r="A27" s="93" t="s">
        <v>221</v>
      </c>
      <c r="B27" s="94">
        <v>3</v>
      </c>
      <c r="C27" s="17">
        <v>1386800.56</v>
      </c>
      <c r="D27" s="94">
        <v>0</v>
      </c>
      <c r="E27" s="17">
        <v>0</v>
      </c>
    </row>
    <row r="28" spans="1:5" x14ac:dyDescent="0.25">
      <c r="A28" s="93" t="s">
        <v>24</v>
      </c>
      <c r="B28" s="94">
        <v>1</v>
      </c>
      <c r="C28" s="17">
        <v>176784.13</v>
      </c>
      <c r="D28" s="94">
        <v>0</v>
      </c>
      <c r="E28" s="17">
        <v>0</v>
      </c>
    </row>
    <row r="29" spans="1:5" x14ac:dyDescent="0.25">
      <c r="A29" s="93" t="s">
        <v>21</v>
      </c>
      <c r="B29" s="94">
        <v>5</v>
      </c>
      <c r="C29" s="17">
        <v>1183502.8</v>
      </c>
      <c r="D29" s="94">
        <v>0</v>
      </c>
      <c r="E29" s="17">
        <v>0</v>
      </c>
    </row>
    <row r="30" spans="1:5" x14ac:dyDescent="0.25">
      <c r="A30" s="93" t="s">
        <v>204</v>
      </c>
      <c r="B30" s="94">
        <v>4</v>
      </c>
      <c r="C30" s="17">
        <v>7434835.25</v>
      </c>
      <c r="D30" s="94">
        <v>0</v>
      </c>
      <c r="E30" s="17">
        <v>0</v>
      </c>
    </row>
    <row r="31" spans="1:5" x14ac:dyDescent="0.25">
      <c r="A31" s="93" t="s">
        <v>18</v>
      </c>
      <c r="B31" s="94">
        <v>10</v>
      </c>
      <c r="C31" s="17">
        <v>2293519.38</v>
      </c>
      <c r="D31" s="94">
        <v>0</v>
      </c>
      <c r="E31" s="17">
        <v>0</v>
      </c>
    </row>
    <row r="32" spans="1:5" x14ac:dyDescent="0.25">
      <c r="A32" s="93" t="s">
        <v>42</v>
      </c>
      <c r="B32" s="94">
        <v>8</v>
      </c>
      <c r="C32" s="17">
        <v>4187744.94</v>
      </c>
      <c r="D32" s="94">
        <v>21</v>
      </c>
      <c r="E32" s="17">
        <v>7440856</v>
      </c>
    </row>
    <row r="33" spans="1:5" x14ac:dyDescent="0.25">
      <c r="A33" s="93" t="s">
        <v>97</v>
      </c>
      <c r="B33" s="94">
        <v>26</v>
      </c>
      <c r="C33" s="17">
        <v>13740605.030000001</v>
      </c>
      <c r="D33" s="94">
        <v>0</v>
      </c>
      <c r="E33" s="17">
        <v>0</v>
      </c>
    </row>
    <row r="34" spans="1:5" x14ac:dyDescent="0.25">
      <c r="A34" s="93" t="s">
        <v>49</v>
      </c>
      <c r="B34" s="94">
        <v>1992</v>
      </c>
      <c r="C34" s="17">
        <v>3790802475.7499995</v>
      </c>
      <c r="D34" s="94">
        <v>45</v>
      </c>
      <c r="E34" s="17">
        <v>27464305.920000002</v>
      </c>
    </row>
    <row r="35" spans="1:5" x14ac:dyDescent="0.25">
      <c r="A35" s="235" t="s">
        <v>50</v>
      </c>
      <c r="B35" s="236">
        <v>3984</v>
      </c>
      <c r="C35" s="237">
        <v>7581604951.5</v>
      </c>
      <c r="D35" s="236">
        <v>90</v>
      </c>
      <c r="E35" s="237">
        <v>54928611.840000004</v>
      </c>
    </row>
    <row r="36" spans="1:5" x14ac:dyDescent="0.25">
      <c r="E36" s="17"/>
    </row>
    <row r="37" spans="1:5" x14ac:dyDescent="0.25">
      <c r="E37" s="17"/>
    </row>
  </sheetData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Desagregado por Valor y Red</vt:lpstr>
      <vt:lpstr>INCL. y EXCL. 1ER TRIM.2022</vt:lpstr>
      <vt:lpstr>SUSTENTO</vt:lpstr>
      <vt:lpstr>'INCL. y EXCL. 1ER TRIM.2022'!Títulos_a_imprimir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Ventura Corisonco Jorge Luis</dc:creator>
  <cp:lastModifiedBy>Ventura Corisonco Jorge Luis</cp:lastModifiedBy>
  <cp:lastPrinted>2022-04-19T20:36:02Z</cp:lastPrinted>
  <dcterms:created xsi:type="dcterms:W3CDTF">2017-07-12T14:25:18Z</dcterms:created>
  <dcterms:modified xsi:type="dcterms:W3CDTF">2022-05-04T17:40:40Z</dcterms:modified>
</cp:coreProperties>
</file>