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
    </mc:Choice>
  </mc:AlternateContent>
  <bookViews>
    <workbookView xWindow="0" yWindow="0" windowWidth="24000" windowHeight="9630" firstSheet="3" activeTab="3"/>
  </bookViews>
  <sheets>
    <sheet name="Hoja1" sheetId="8" state="hidden" r:id="rId1"/>
    <sheet name="Formulacion" sheetId="9" state="hidden" r:id="rId2"/>
    <sheet name="RESUMEN" sheetId="5" state="hidden" r:id="rId3"/>
    <sheet name="Transparencia" sheetId="10" r:id="rId4"/>
    <sheet name="PROYECTOS" sheetId="7" state="hidden" r:id="rId5"/>
  </sheets>
  <externalReferences>
    <externalReference r:id="rId6"/>
  </externalReferences>
  <definedNames>
    <definedName name="_xlnm._FilterDatabase" localSheetId="3" hidden="1">Transparencia!$A$5:$R$5</definedName>
    <definedName name="_xlnm.Print_Titles" localSheetId="3">Transparencia!$3:$5</definedName>
  </definedNames>
  <calcPr calcId="162913"/>
</workbook>
</file>

<file path=xl/calcChain.xml><?xml version="1.0" encoding="utf-8"?>
<calcChain xmlns="http://schemas.openxmlformats.org/spreadsheetml/2006/main">
  <c r="G80" i="10" l="1"/>
  <c r="G28" i="10"/>
  <c r="G42" i="10" l="1"/>
  <c r="G41" i="10"/>
  <c r="G40" i="10"/>
  <c r="G52" i="10"/>
  <c r="G51" i="10"/>
  <c r="G50" i="10"/>
  <c r="G49" i="10"/>
  <c r="G46" i="10"/>
  <c r="G48" i="10"/>
  <c r="G47" i="10"/>
  <c r="G45" i="10"/>
  <c r="G61" i="10"/>
  <c r="G60" i="10"/>
  <c r="G54" i="10"/>
  <c r="G76" i="10"/>
  <c r="G7" i="10"/>
  <c r="G83" i="10"/>
  <c r="G84" i="10"/>
  <c r="G82" i="10"/>
  <c r="G81" i="10"/>
  <c r="G79" i="10"/>
  <c r="G78" i="10"/>
  <c r="G77" i="10"/>
  <c r="G44" i="10"/>
  <c r="G74" i="10"/>
  <c r="G73" i="10"/>
  <c r="G72" i="10"/>
  <c r="G68" i="10"/>
  <c r="G65" i="10"/>
  <c r="G64" i="10"/>
  <c r="G63" i="10"/>
  <c r="G62" i="10"/>
  <c r="G56" i="10"/>
  <c r="G55" i="10"/>
  <c r="G53" i="10"/>
  <c r="G43" i="10"/>
  <c r="G39" i="10"/>
  <c r="G38" i="10"/>
  <c r="G37" i="10"/>
  <c r="G36" i="10"/>
  <c r="G35" i="10"/>
  <c r="G34" i="10"/>
  <c r="G33" i="10"/>
  <c r="G32" i="10"/>
  <c r="G31" i="10"/>
  <c r="G27" i="10"/>
  <c r="G26" i="10"/>
  <c r="G25" i="10"/>
  <c r="G24" i="10"/>
  <c r="G22" i="10"/>
  <c r="G21" i="10"/>
  <c r="G19" i="10"/>
  <c r="G18" i="10"/>
  <c r="G11" i="10"/>
  <c r="G10" i="10"/>
  <c r="G8" i="10"/>
  <c r="G16" i="10"/>
  <c r="G15" i="10"/>
  <c r="G14" i="10"/>
  <c r="G88" i="10" l="1"/>
  <c r="F52" i="9"/>
  <c r="E52" i="9"/>
  <c r="D9" i="5"/>
  <c r="C9" i="5"/>
  <c r="C8" i="5"/>
  <c r="D8" i="5"/>
  <c r="C7" i="5"/>
  <c r="D7" i="5"/>
  <c r="N22" i="7"/>
  <c r="N23" i="7" s="1"/>
  <c r="J22" i="7"/>
  <c r="J8" i="7"/>
  <c r="F39" i="9"/>
  <c r="K16" i="9"/>
  <c r="E39" i="9"/>
  <c r="E53" i="9" s="1"/>
  <c r="D8" i="8"/>
  <c r="E8" i="8" s="1"/>
  <c r="E7" i="8"/>
  <c r="E6" i="8"/>
  <c r="J6" i="7"/>
  <c r="J7" i="7"/>
  <c r="J9" i="7"/>
  <c r="J10" i="7"/>
  <c r="J11" i="7"/>
  <c r="J12" i="7"/>
  <c r="J13" i="7"/>
  <c r="J14" i="7"/>
  <c r="J15" i="7"/>
  <c r="J16" i="7"/>
  <c r="J17" i="7"/>
  <c r="J18" i="7"/>
  <c r="J19" i="7"/>
  <c r="J20" i="7"/>
  <c r="J21" i="7"/>
  <c r="J24" i="7"/>
  <c r="J25" i="7"/>
  <c r="J26" i="7"/>
  <c r="J27" i="7"/>
  <c r="J28" i="7"/>
  <c r="J29" i="7"/>
  <c r="J30" i="7"/>
  <c r="J31" i="7"/>
  <c r="J32" i="7"/>
  <c r="J35"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H73" i="7"/>
  <c r="C6" i="5"/>
  <c r="D10" i="5"/>
  <c r="E10" i="5" s="1"/>
  <c r="J36" i="7"/>
  <c r="E10" i="8" l="1"/>
  <c r="C11" i="5"/>
  <c r="E8" i="5"/>
  <c r="J8" i="5" s="1"/>
  <c r="F53" i="9"/>
  <c r="I72" i="7" s="1"/>
  <c r="E9" i="5"/>
  <c r="J9" i="5" s="1"/>
  <c r="E7" i="5"/>
  <c r="J7" i="5" s="1"/>
  <c r="F54" i="9" l="1"/>
  <c r="J72" i="7"/>
  <c r="J73" i="7" s="1"/>
  <c r="J78" i="7" s="1"/>
  <c r="I73" i="7"/>
  <c r="D6" i="5"/>
  <c r="D11" i="5" l="1"/>
  <c r="E11" i="5" s="1"/>
  <c r="J11" i="5" s="1"/>
  <c r="E6" i="5"/>
  <c r="J6" i="5" s="1"/>
</calcChain>
</file>

<file path=xl/sharedStrings.xml><?xml version="1.0" encoding="utf-8"?>
<sst xmlns="http://schemas.openxmlformats.org/spreadsheetml/2006/main" count="1118" uniqueCount="435">
  <si>
    <t>NUEVA EMERGENCIA DE LIMA METROPOLITANA</t>
  </si>
  <si>
    <t>NUEVO HOSPITAL HUACHO</t>
  </si>
  <si>
    <t>MEJORAMIENTO DEL DIAGNOSTICO DE CANCER DE CUELLO UTERINO DEL SERVICIO DE GINECO OBSTETRICIA DE LOS HOSPITALES BASE DE LAS REDES ASISTENCIALES DE AMAZONAS, APURIMAC, CAJAMARCA, HUANCAVELICA, LORETO, MADRE DE DIOS TUMBES Y UCAYALI</t>
  </si>
  <si>
    <t>MEJORAMIENTO DE LA OFERTA DE LOS SERVICIOS DE NEONATOLOGÍA, CENTRO OBSTÉTRICO, AYUDA AL DIAGNOSTICO POR IMÁGENES Y FARMACIA HOSPITAL III JULIACA</t>
  </si>
  <si>
    <t>MEJORAMIENTO DE LA TECNOLOGÍA DEL EQUIPAMIENTO DEL SERVICIO DE TRASPLANTE DE ÓRGANO SÓLIDO DEL HOSPITAL NACIONAL GUILLERMO ALMENARA IRIGOYEN - RAA - LIMA</t>
  </si>
  <si>
    <t>MEJORAMIENTO DEL SERVICIO DE INMUNIZACIÓN EN LOS CENTROS ASISTENCIALES DE ESSALUD A NIVEL NACIONAL</t>
  </si>
  <si>
    <t>AMPLIACION COBERTURA ITINERANTE DE DETECCION DE CANCER DE MAMA, CUELLO UTERINO Y PROSTATA EN LOS SERVICIOS DE AYUDA AL DIAGNOSTICO Y TRATAMIENTO DE ASEGURADOS DE LAS REDES ASISTENCIALES ALMENARA, REBAGLIATI Y SABOGAL - DEPARTAMENTO DE LIMA.</t>
  </si>
  <si>
    <t>MEJORAMIENTO DE LA TECNOLOGÍA DEL EQUIPAMIENTO DE AYUDA AL DIAGNÓSTICO POR IMÁGENES DEL HNRPP-JUNIN</t>
  </si>
  <si>
    <t>CREACIÓN E IMPLEMENTACION DEL CENTRO ASISTENCIAL DE ESSALUD EL ESTRECHO-LORETO</t>
  </si>
  <si>
    <t>CREACIÓN DE LA UNIDAD DE ATENCIÓN RENAL AMBULATORIA SANTA ANITA-LIMA</t>
  </si>
  <si>
    <t>MEJORAMIENTO DE LOS SERVICIOS DE SALUD DEL CENTRO ASISTENCIAL CHINCHEROS - APURIMAC</t>
  </si>
  <si>
    <t>CREACION E IMPLEMENTACION DEL SERVICIO DE TOMOGRAFIA EN EL HOSPITAL I VICTOR ALFREDO LAZO PERALTA - MADRE DE DIOS</t>
  </si>
  <si>
    <t>CREACION DE LA UNIDAD DE ATENCION RENAL AMBULATORIA DE ESSALUD EN EL DISTRITO DE VILLA EL SALVADOR-LIMA.</t>
  </si>
  <si>
    <t xml:space="preserve">MEJORAMIENTO DEL PROGRAMA DE CONTROL DE TUBERCULOSIS DEL POLICLINICO PABLO BERMUDEZ-LIMA  </t>
  </si>
  <si>
    <t xml:space="preserve">MEJORAMIENTO DE LAS CONDICIONES DE ATENCIÓN  DEL SERVICIO DE  HOSPITALIZACIÓN DEL HOSPITAL II HUANCAVELICA </t>
  </si>
  <si>
    <t>MEJORAMIENTO DE LA CAPACIDAD RESOLUTIVA DE LA POSTA MÉDICA CASTROVIRREYNA -HUANCAVELICA</t>
  </si>
  <si>
    <t>MEJORAMIENTO Y AMPLIACIÓN DEL SERVICIO DE CIRUGÍA DE DÍA DEL HOSPITAL I ULDARICO ROCCA FERNANDEZ -LIMA</t>
  </si>
  <si>
    <t>INSTALACIÓN DE PLANTA DE TRATAMIENTO DE RESIDUOS SÓLIDOS HOSPITALARIOS EN EL HOSPITAL I VÍCTOR ALFREDO LAZO PERALTA -MADRE DE DIOS</t>
  </si>
  <si>
    <t>MEJORAMIENTO, AMPLIACIÓN DEL CERCO PERIMÉTRICO DE LA POSTA MÉDICA ZARUMILLA -TUMBES</t>
  </si>
  <si>
    <t xml:space="preserve">MEJORAMIENTO DE LOS SERVICIOS DE BIBLIOTECA EN EL HNASS-CALLAO          </t>
  </si>
  <si>
    <t>Proyecto</t>
  </si>
  <si>
    <t>OTROS - LIQUIDACIONES</t>
  </si>
  <si>
    <t>Total</t>
  </si>
  <si>
    <t>Nº</t>
  </si>
  <si>
    <t>MEJORAMIENTO DEL SERVICIO DE MEDICINA DE HOSPITALIZACION DEL HOSPITAL NIVEL III CHIMBOTE-ANCASH</t>
  </si>
  <si>
    <t>Situación</t>
  </si>
  <si>
    <t>Sin Inicio</t>
  </si>
  <si>
    <t>AMPLIACIÓN DEL SERVICIO DE HOSP. DEL DPTO DE MEDICINA DEL HOSPITAL NACIONAL CARLOS ALBERTO SEGUIN ESCOBEDO-AREQUIPA</t>
  </si>
  <si>
    <t>MEJORAMIENTO DE LA TECNOLOGÍA DEL EQUIPAMIENTO DEL CENTRO QUIRÚRGICO Y DEL SERVICIO DE TRASPLANTE DE ÓRGANO SÓLIDO DEL HNRPP-JUNIN</t>
  </si>
  <si>
    <t>MEJORAMIENTO DE LA TECNOLOGÍA DEL EQUIPAMIENTO DEL SERVICIO DE TRASPLANTE DE ÓRGANO SÓLIDO DEL HNERM-LIMA</t>
  </si>
  <si>
    <t>MEJORAMIENTO DE LA TECNOLOGÍA DEL EQUIPAMIENTO DEL SERVICIO DE TRASPLANTE DE ÓRGANO SÓLIDO DEL HNGAI-LIMA</t>
  </si>
  <si>
    <t>Código SNIP</t>
  </si>
  <si>
    <t>Viabilidad</t>
  </si>
  <si>
    <t>MEJORAMIENTO DEL AREA DE TOMA DE MUESTRAS DEL DEPARTAMENTO DE PATOLOGIA CLINICA HNGAI-RAA</t>
  </si>
  <si>
    <t>18.07.2011</t>
  </si>
  <si>
    <t>06.07.2011</t>
  </si>
  <si>
    <t>09.05.2012</t>
  </si>
  <si>
    <t>15.08.2012</t>
  </si>
  <si>
    <t>13.07.2012</t>
  </si>
  <si>
    <t>20.06.2012</t>
  </si>
  <si>
    <t>17.05.2012</t>
  </si>
  <si>
    <t>04.09.2012</t>
  </si>
  <si>
    <t>22.06.2012</t>
  </si>
  <si>
    <t>08.04.2013</t>
  </si>
  <si>
    <t>19.11.2013</t>
  </si>
  <si>
    <t>13.11.2013</t>
  </si>
  <si>
    <t>03.05.2013</t>
  </si>
  <si>
    <t>07.11.2013</t>
  </si>
  <si>
    <t>27.05.2013</t>
  </si>
  <si>
    <t>14.11.2013</t>
  </si>
  <si>
    <t>Nivel del PIP</t>
  </si>
  <si>
    <t>MEJORAMIENTO Y AMPLIACION DE LOS SERVICIOS DEL AREA PEDIATRICA DEL INSTITUTO NACIONAL CARDIOVASCULAR - INCOR</t>
  </si>
  <si>
    <t>En Ejecución</t>
  </si>
  <si>
    <t>12.04.2013</t>
  </si>
  <si>
    <t>Presupuesto 2015</t>
  </si>
  <si>
    <t>MEJORAMIENTO DE LAS SALAS DE AISLAMIENTO RESPIRATORIO PARA PACIENTES BK POSITIVOS EN EL SERVICIO DE MEDICINA INTERNA - INFECTOLOGIA Y VIH DEL HNGAI - RAS ALMENARA</t>
  </si>
  <si>
    <t xml:space="preserve">MEJORAMIENTO DEL SERVICIO DE TOMOGRAFIA EN EL DEPARTAMENTO DE EMERGENCIA DEL HNGAI </t>
  </si>
  <si>
    <t>MEJORAMIENTO DE LA CAPACIDAD RESOLUTIVA DEL CENTRO QUIRÚRGICO DEL HOSPITAL II MOQUEGUA</t>
  </si>
  <si>
    <t>Enero</t>
  </si>
  <si>
    <t>IMPLEMENTACIÓN DEL SERVICIO DE ANATOMÍA PATOLÓGICA DEL HOSPITAL II MOQUEGUA, RED ASISTENCIAL MOQUEGUA, DEPARTAMENTO DE MOQUEGUA</t>
  </si>
  <si>
    <t xml:space="preserve">INSTALACIÓN DE SERVICIOS DE SALUD DE MAYOR CAPACIDAD RESOLUTIVA EN EL CENTRO ASISTENCIAL PABLO BERMUDEZ </t>
  </si>
  <si>
    <t>-</t>
  </si>
  <si>
    <t>En ejecución de obra, culminación contractual mayo 2015</t>
  </si>
  <si>
    <t>Culminada</t>
  </si>
  <si>
    <t>Ejecución de Obra</t>
  </si>
  <si>
    <t xml:space="preserve">MEJORAMIENTO DEL SERVICIO DE NEONATOLOGIA EN EL HNGAI </t>
  </si>
  <si>
    <t>Se ha suscrito un Convenio con UNICEF para su adquisición</t>
  </si>
  <si>
    <t>27.06.2011</t>
  </si>
  <si>
    <t>28.02.2012</t>
  </si>
  <si>
    <t>PRESUPUESTO DE INVERSIONES 2015</t>
  </si>
  <si>
    <t>Concepto</t>
  </si>
  <si>
    <t>Estudios de Pre Inversión</t>
  </si>
  <si>
    <t>Obra</t>
  </si>
  <si>
    <t xml:space="preserve">Total </t>
  </si>
  <si>
    <t>Marzo</t>
  </si>
  <si>
    <t>% Avance</t>
  </si>
  <si>
    <t>Estudios Definitivos</t>
  </si>
  <si>
    <t>Equipamiento</t>
  </si>
  <si>
    <t xml:space="preserve">Aspectos que incidieron en su ejecución </t>
  </si>
  <si>
    <t>Concluido</t>
  </si>
  <si>
    <t>Sin ET</t>
  </si>
  <si>
    <t>En Proceso Logístico</t>
  </si>
  <si>
    <t>01.09.2014</t>
  </si>
  <si>
    <t>16.04.2014</t>
  </si>
  <si>
    <t>29.09.2014</t>
  </si>
  <si>
    <t>21.11.2014</t>
  </si>
  <si>
    <t>En estudio de mercado por el área de Logística de la RED (los profesionales invitados no presentan cotizaciones)</t>
  </si>
  <si>
    <t>Proceso Adjudicado, en elaboración del Expediente Técnico</t>
  </si>
  <si>
    <t>Aprobado</t>
  </si>
  <si>
    <t xml:space="preserve">Expediente Técnico concluido, se solicitó transferencia de Fondos y Habilitación Presupuestal por S/.39,990.00 </t>
  </si>
  <si>
    <t>Ejecución  al mes de febrero</t>
  </si>
  <si>
    <t>Se han designado los comités para elaboración de TDR, en proceso de elaboración.</t>
  </si>
  <si>
    <t>La Red no cuenta con el sustento de cambio de objetivo del proyecto, la SGED elaborará el Anteproyecto.</t>
  </si>
  <si>
    <t>Presupuesto a Modificar</t>
  </si>
  <si>
    <t>Componentes</t>
  </si>
  <si>
    <t>Expediente Técnico</t>
  </si>
  <si>
    <t>En Proceso Logístico (Convocatoria)                                 Convenio          EsSalud-OIM</t>
  </si>
  <si>
    <t>En proceso Logístico                (Actos Preparatorios)</t>
  </si>
  <si>
    <t>No corresponde</t>
  </si>
  <si>
    <t>En proceso Logístico                (Convocatoria)</t>
  </si>
  <si>
    <t>En proceso Logístico                (Actos Preparatorios- Llave en mano)</t>
  </si>
  <si>
    <t>En Elaboración de Términos de Referencia</t>
  </si>
  <si>
    <t>En Elaboración de Especificaciones Técnicas</t>
  </si>
  <si>
    <t>La GCL ha remitido los Expedientes de equipamiento a la OIM para su convocatoria</t>
  </si>
  <si>
    <t>En Proceso Logístico, la GCL devolvió los TDR para modificación, los mismos que han sido corregidos y remitidos a la GCL.</t>
  </si>
  <si>
    <t>Se prevee el pago del 20% de adelanto directo, condicionado a la aprobación del Expediente Técnico.</t>
  </si>
  <si>
    <t>La GCPS, con Carta-2654-GCPS-11.03 remite a la GCL  los expedientes técnicos conteniendo las Condiciones Generales para la Adquisición, Especificaciones Técnicas, Servicios Conexos. Se Estima para el presente año el pago del 40%</t>
  </si>
  <si>
    <t>En proceso de convocatoria- Res. 39-GCL-EsSalud-2015 (Fase de integración de bases), El Estudio de mercado concluyó en el valor referencial de S/.165,000</t>
  </si>
  <si>
    <t>La GCL devolvió el expediente para cambio en TDR. (Carta 1083-GCL-23.03) El Estudio de mercado concluyó en el valor referencial de S/.245,036.49</t>
  </si>
  <si>
    <t>La GCL devolvió el expediente para cambio en TDR.Se Presentó a la GCL el TDR modificado.</t>
  </si>
  <si>
    <t>Expediente Concluido y Aprobado con Resolución Nº 221-GRAJUL-EsSalud-2014, En Ejecución de obra.</t>
  </si>
  <si>
    <t>Se resolvió el contrato, En elaboración de TDR para contratación de especialistas. Importe presupuestado para estudio de suelos</t>
  </si>
  <si>
    <t>La RED Asistencial ha propuesto la reubicación del terreno. Importe presupuestado para estudio de suelos</t>
  </si>
  <si>
    <t>Se prevee el pago del 40% de adelanto directo, condicionado a la aprobación del Expediente Técnico.</t>
  </si>
  <si>
    <t xml:space="preserve">Se resolvió el contrato, En elaboración de TDR para contratación de especialistas. </t>
  </si>
  <si>
    <t>Se comunicó a la RED la certificación presupuestal Carta-188-GCGF-20.03 (S/.671,224.19-OBRA, S/.36,500-SUP)</t>
  </si>
  <si>
    <t>Obra Culminada, se solicitó a la GCF la Transferencia de Fondos y Habilitación Presupuestal por el importe de S/.226,269.48. y S/.7,605.71. para el pago de valorizaciones</t>
  </si>
  <si>
    <t xml:space="preserve">Proceso de selección adjudicado. Se realizó la habilitación presupuestal por S/.219,934.00. </t>
  </si>
  <si>
    <t xml:space="preserve">Importe previsto para pago de liquidaciones de obra. </t>
  </si>
  <si>
    <t>Importe previsto para el pago por la adquisición de equipamiento correspondiente a los Proyectos "Nuevo Hospital II Tarapoto", "Nuevo Hospital II Abancay", "Hospital de Alta Complejidad de la Libertad", entre otros en liquidación.</t>
  </si>
  <si>
    <t xml:space="preserve">Importe presvisto para liquidación por saldos correspondientes a expedientes técnicos </t>
  </si>
  <si>
    <t>ESTUDIOS DE PREINVERSION</t>
  </si>
  <si>
    <t>Perfil y Factibilidad</t>
  </si>
  <si>
    <t>PROYECTOS DE INVERSION MAYOR</t>
  </si>
  <si>
    <t>PROYECTOS DE INVERSION MENOR</t>
  </si>
  <si>
    <t>DIFERENCIA</t>
  </si>
  <si>
    <t>Diferencia</t>
  </si>
  <si>
    <t>Propuesta de Reestructuración</t>
  </si>
  <si>
    <t>OTROS PROYECTOS DE INVERSION MENOR</t>
  </si>
  <si>
    <t>SALDO</t>
  </si>
  <si>
    <t>Se han designado los comités para elaboración de TDR, en proceso de elaboración. Se ha estimado el 20% de pago por adelanto directo</t>
  </si>
  <si>
    <t>La GCPS culminó con la elaboración de las Especificaciones Técnicas, excediendose el valor del PIP se solicitó a la GCPS realice las modificaciones correspondientes. Se prevee el pago del 20% de adelanto directo</t>
  </si>
  <si>
    <t>RED</t>
  </si>
  <si>
    <t>ALMENARA</t>
  </si>
  <si>
    <t>MEJORAMIENTO DE LOS SERVICIOS DE SALUD DEL HOSPITAL III DE EMERGENCIAS GRAU</t>
  </si>
  <si>
    <t xml:space="preserve">CREACIÓN DEL SERVICIO DE RADIOTERAPIA EN EL HNGAI </t>
  </si>
  <si>
    <t xml:space="preserve">MEJORAMIENTO DE LOS SERVICIOS DE SALUD DEL HOSPITAL II VITARTE </t>
  </si>
  <si>
    <t>ANCASH</t>
  </si>
  <si>
    <t xml:space="preserve">CREACIÓN DEL HOSPITAL DE ALTA COMPLEJIDAD CHIMBOTE </t>
  </si>
  <si>
    <t>AREQUIPA</t>
  </si>
  <si>
    <t xml:space="preserve">MEJORAMIENTO Y AMPLIACIÓN DE LOS SERVICIOS DE SALUD DEL HOSPITAL I EDMUNDO ESCOMEL </t>
  </si>
  <si>
    <t xml:space="preserve">CREACIÓN DE LA UNIDAD DE ATENCIÓN RENAL AMBULATORIA </t>
  </si>
  <si>
    <t>CAJAMARCA</t>
  </si>
  <si>
    <t xml:space="preserve">MEJORAMIENTO Y AMPLIACIÓN DE LOS SERVICIOS DE SALUD DEL HOSPITAL III CAJAMARCA </t>
  </si>
  <si>
    <t>CUSCO</t>
  </si>
  <si>
    <t xml:space="preserve">CREACIÓN DEL SERVICIO DE RADIOTERAPIA EN EL HOSPITAL NACIONAL ADOLFO GUEVARA DE LA RED ASISTENCIAL CUSCO </t>
  </si>
  <si>
    <t>CREACIÓN DE LA UNIDAD DE ATENCIÓN RENAL AMBULATORIA</t>
  </si>
  <si>
    <t>HUARAZ</t>
  </si>
  <si>
    <t xml:space="preserve">MEJORAMIENTO Y AMPLIACIÓN DEL HOSPITAL II HUARAZ </t>
  </si>
  <si>
    <t>ICA</t>
  </si>
  <si>
    <t>RECUPERACIÓN DE LOS SERVICIOS DE SALUD DEL HOSPITAL MARIE REICHE - MARCONA</t>
  </si>
  <si>
    <t>CREACIÓN DEL SERVICIO DE RADIOTERAPIA  ICA</t>
  </si>
  <si>
    <t>JULIACA</t>
  </si>
  <si>
    <t xml:space="preserve">MEJORAMIENTO DE LOS SERVICIOS DE SALUD DEL HOSPITAL III JULIACA </t>
  </si>
  <si>
    <t>JUNÍN</t>
  </si>
  <si>
    <t xml:space="preserve">CREACIÓN DEL SERVICIO DE RADIOTERAPIA EN EL HNRPP </t>
  </si>
  <si>
    <t>LA LIBERTAD</t>
  </si>
  <si>
    <t xml:space="preserve">AMPLIACIÓN DEL SERVICIO DE RADIOTERAPIA CON ACELERADOR LINEAL </t>
  </si>
  <si>
    <t xml:space="preserve">MEJORAMIENTO Y AMPLIACIÓN DE LOS SERVICIOS DE SALUD DEL CENTRO ASISTENCIAL MOCHE </t>
  </si>
  <si>
    <t>MEJORAMIENTO Y AMPLIACIÓN DE LOS SERVICIOS DE SALUD DEL HOSPITAL I FLORENCIA DE MORA</t>
  </si>
  <si>
    <t>LAMBAYEQUE</t>
  </si>
  <si>
    <t xml:space="preserve">CREACIÓN E IMPLEMENTACIÓN DEL CAP III JAÉN </t>
  </si>
  <si>
    <t>LORETO</t>
  </si>
  <si>
    <t xml:space="preserve">MEJORAMIENTO DE LOS SERVICIOS DE SALUD DEL CENTRO ASISTENCIAL YURIMAGUAS </t>
  </si>
  <si>
    <t>MOQUEGUA</t>
  </si>
  <si>
    <t xml:space="preserve">MEJORAMIENTO DE LOS SERVICIOS DE SALUD DEL HOSPITAL II ILO </t>
  </si>
  <si>
    <t>MOYOBAMBA</t>
  </si>
  <si>
    <t xml:space="preserve">MEJORAMIENTO DE LOS SERVICIOS DE SALUD DEL HOSPITAL I RIOJA </t>
  </si>
  <si>
    <t>PASCO</t>
  </si>
  <si>
    <t xml:space="preserve">MEJORAMIENTO DE LOS SERVICIOS DE SALUD DEL HOSPITAL II PASCO </t>
  </si>
  <si>
    <t>PIURA</t>
  </si>
  <si>
    <t xml:space="preserve">CREACIÓN E IMPLEMENTACIÓN DEL HOSPITAL DE ALTA COMPLEJIDAD </t>
  </si>
  <si>
    <t xml:space="preserve">MEJORAMIENTO DE LOS SERVICIOS DE SALUD DEL HOSPITAL II TALARA </t>
  </si>
  <si>
    <t>PUNO</t>
  </si>
  <si>
    <t xml:space="preserve">CREACIÓN E IMPLEMENTACIÓN DEL HOSPITAL DEL ALTIPLANO </t>
  </si>
  <si>
    <t>REBAGLIATI</t>
  </si>
  <si>
    <t>MEJORAMIENTO Y AMPLIACIÓN DE LOS SERVICIOS DE SALUD DE LA RED ASISTENCIAL REBAGLIATI SAN JUAN DE MIRAFLORES,</t>
  </si>
  <si>
    <t xml:space="preserve">CREACIÓN E IMPLEMENTACIÓN DE LA UNIDAD DE TRANSPLANTES DE PROGENITORES HEMATOPOYÉTICOS ALOGÉNICO DE DONANTE NO RELACIONADO EN EL HNERM </t>
  </si>
  <si>
    <t>MEJORAMIENTO Y AMPLIACIÓN DE LOS SERVICIOS DE SALUD DEL POLICLINICO JUAN JOSE RODRIGUEZ DE LA RED ASISTENCIAL REBAGLIATI, EN EL DISTRITO DE CHORRILLOS</t>
  </si>
  <si>
    <t>TACNA</t>
  </si>
  <si>
    <t xml:space="preserve">MEJORAMIENTO Y AMPLIACIÓN DE LOS SERVICIOS DE SALUD DEL HOSPITAL III DANIEL ALCIDES CARRIÓN </t>
  </si>
  <si>
    <t>NACIONAL</t>
  </si>
  <si>
    <t>CREACIÓN DEL INSTITUTO DEL NIÑO Y EL ADOLESCENTE DEL SEGURO SOCIAL</t>
  </si>
  <si>
    <t>MEJORAMIENTO DE LOS SERVICIOS DE SALUD DE LAS UNIDADES DE ATENCIÓN DE MEDICINA COMPLEMENTARIA DE LOS CENTROS ASISTENCIALES A NIVEL NACIONAL</t>
  </si>
  <si>
    <t>Se culminó con el Perfil, la Factibilidad se formulara en el marco del Convenio suscrito entre EsSalud y PROINVERSION</t>
  </si>
  <si>
    <t xml:space="preserve">INSTALACIÓN DE LOS SERVICIOS DE MEDICINA PALIATIVA DE LA RED ASISTENCIAL REBAGLIATI </t>
  </si>
  <si>
    <t>Perfil corregido remitido a OCPD para evaluación
(Carta Nº 2765-GCI-ESSALUD-2014 del 11.12.2014)
Tramite de viabilidad (Carta Nº 53-GCPD-ESSALUD-2015 del 18.03.2015)</t>
  </si>
  <si>
    <t>Perfil corregido remitido a OCPD para evaluación
(Carta Nº 590-GCI-ESSALUD-2015 del 02.03.2015)
Aprobación del PIP y Autorización a Factibilidad
(Resolución Nº 369-GG-ESSALUD-2015 del 13.03.2015)</t>
  </si>
  <si>
    <t>Perfil corregido remitido a OCPD para evaluación
(Carta Nº 321-GCI-ESSALUD-2015 del 06.02.2015)
Aprobación del PIP y Autorización a Factibilidad
(Resolución Nº 370-GG-ESSALUD-2015 del 13.03.2015)</t>
  </si>
  <si>
    <t xml:space="preserve">Perfil corregido remitido a GCPD para evaluación
(Carta Nº 270-GCI-ESSALUD-2015 del 30.01.2015)
Reunión con Unidad Evaluadora: 06.04.2015 </t>
  </si>
  <si>
    <t>Perfil remitido a GCPD para evaluación
(Carta Nº 607-GCI-ESSALUD-2015 del 03.03.2015)</t>
  </si>
  <si>
    <t>Perfil remitido a OCPD para evaluación
(Carta Nº 2897-GCI-ESSALUD-2014 del 26.12.2014)</t>
  </si>
  <si>
    <t>Perfil corregido remitido a OCPD para evaluación
(Carta Nº 80-GCPI-ESSALUD-2015 del 17.03.2015)</t>
  </si>
  <si>
    <t xml:space="preserve">Perfil corregido remitido a OCPD para evaluación
(Carta Nº 271-GCI-ESSALUD-2015 del 30.01.2015)
Reunión con Unidad Evalaudora: 06.04.2015 </t>
  </si>
  <si>
    <t>Factibilidad remitida a OCPD para evaluación
(Carta Nº 77-GCPI-ESSALUD-2015 del 17.03.2015)
Pendiente contratación de Especialistas (Agosto 2014)
Pendiente EMS y LT (Orden Nº 588-GCL-2014 del 01.04.2014)
En proceso ambas convocatorias</t>
  </si>
  <si>
    <t>Perfil remitido a OCPD para evaluación
(Carta Nº 083-GCPI-ESSALUD-2015 del 18.03.2015)</t>
  </si>
  <si>
    <t>Perfil remitido a GCPD para evaluación
(Carta Nº 321-GCI-ESSALUD-2015 del 05.02.2015)
Recepción observaciones de GCPD 
(Carta Nº 313-OCPD-2015 del 20.02.2015)
Perfil corregido remitido a OCPD para evaluación
(Carta Nº 194-GCPI-ESSALUD-2015 del 30.03.2015)</t>
  </si>
  <si>
    <t>Perfil remitido a GCPD para evaluación
(Carta Nº 2561-GCI-ESSALUD-2014 del 18.11.2014)
Recepción observaciones de GCPD
(Carta Nº 070-GCPD-2014 del 20.03.2015)
RA Arequipa ha contratado el EMS y LT</t>
  </si>
  <si>
    <t>Perfil remitido a GCPD para evaluación
(Carta Nº 1948-GCI-ESSALUD-2014 del 08.09.2014)
Recepción observaciones de GCPD
(Carta Nº 1885-OCPD-2014 del 29.10.2014)</t>
  </si>
  <si>
    <t>Perfil remitido a GCPD para evaluación
(Carta Nº 2887-GCI-ESSALUD-2014 del 26.12.2014)
Recepción observaciones de GCPD
(Carta Nº 080-GCPD-2014 del 23.03.2015)
RAA ha contratado el EMS y LT</t>
  </si>
  <si>
    <t>Factibilidad remitida a GCPD para evaluación
(Carta Nº 1627-GCI-ESSALUD-2014 del 25.07.2014)
Recepción observaciones de GCPD
(Carta Nº 1673-OCPD-2014 del 25.09.2014).
Anteproyecto concluido. Entrega Fact. 10.04.2015</t>
  </si>
  <si>
    <t>Perfil remitido a GCPD para evaluación
(Carta Nº 2142-GCI-ESSALUD-2014 del 01.10.2014)
Recepción observaciones de GCPD
(Carta Nº 2072-OCPD-2014 del 28.11.2014)
Pendiente Clasificación Ambiental (DIGESA)</t>
  </si>
  <si>
    <t>Perfil remitido a GCPD para evaluación
(Carta Nº 1801-GCI-ESSALUD-2014 del 18.08.2014)
Recepción observaciones de GCPD
(Cartas Nº 1693 y 2013-OCPD-2014 del 26.09.2014 y 17.11.2014)</t>
  </si>
  <si>
    <t>Perfil remitido a GCPD para evaluación
(Carta Nº 2392-GCI-ESSALUD-2014 del 31.10.2014)
Recepción observaciones de GCPD 
(Carta Nº 371-OCPD-2015 del 05.03.2015)</t>
  </si>
  <si>
    <t>Factibilidad remitida a GCPD para evaluación
(Carta Nº 2791-GCI-ESSALUD-2014 del 12.12.2014)
Recepción observaciones de GCPD 
(Carta Nº 10-GCPD-2015 del 13.03.2015)</t>
  </si>
  <si>
    <t>Estado Situacional</t>
  </si>
  <si>
    <t xml:space="preserve">UNIDAD DE ATENCION RENAL - DISTRITO DE CALLERIA-CORONEL PORTILLO-UCAYALI </t>
  </si>
  <si>
    <t>UCAYALI</t>
  </si>
  <si>
    <t>Perfil remitido a GCPD para evaluación
(Carta Nº 1340-GCI-ESSALUD-2014 del 18.06.2014)
Recepción observaciones de GCPD
(Carta Nº 1368-OCPD-2014 del 06.08.2014)</t>
  </si>
  <si>
    <t>Perfil concluido.
Se ha solicitado a RA Minuta de Compra Venta de terrno destinado para el PIP.</t>
  </si>
  <si>
    <t>En formulación conjuntamente con RA Cuzco.
Pendiente contratación de EMS y LT, encargado a RA</t>
  </si>
  <si>
    <t>En formulación. Culminación Abril 2015</t>
  </si>
  <si>
    <t xml:space="preserve">CREACION DEL CENTRO DE ATENCION PRIMARIA III - LA TINGUIÑA - ICA </t>
  </si>
  <si>
    <t>TdR remitido a GCL para proceso de selección (Carta Nº 514-GCI-ESSALUD-2014 del 12.03.2014).
Proceso de adjudicación: Impugnado ante OSCE
Pronunciamiento OSCE: 04.11.2014
Resolución Nulidad Nº    -PE-ESSALUD-2015 del 00.03.2015</t>
  </si>
  <si>
    <t>TdR y Orden Serv. Nº 407-GCL-2014 del 19.03.2014. 
Proceso de adjudicación: Impugnado ante OSCE
Pronunciamiento OSCE 19.11.2014
Buena Pro: 13.01.2015
Resolución Recurso de Apelación: 25.03.2015</t>
  </si>
  <si>
    <t>TdR y Orden Servicios Nº 1597-GCL-2014 del 17.07.2014.
Expediente en Subgerencia de Bases y Estudio de Mercado</t>
  </si>
  <si>
    <t>TdR remitido a GCL para proceso de selección (Carta Nº 433-GCI-ESSALUD-2014 del 04.03.2014)
Expediente en la Subgerencia de Bases y Estudio de Mercado, para actualización de valor referencia</t>
  </si>
  <si>
    <t>TdR y Orden Servicios Nº 411-GCL-2014 del 19.03.2014. 
Proceso de adjudicación: Impugnado ante OSCE
Pronunciamiento OSCE 19.11.2014
Buena Pro: 13.01.2015
Resolución Recurso de Apelación: 17.03.2015</t>
  </si>
  <si>
    <t>TdR y Orden de Servicios Nº 952-GCL-2014 del 12.05.2014. 
Expediente en la Subgerencia de Bases y Estudio de Mercado</t>
  </si>
  <si>
    <t>En trámite proceso para contratar elaboración de Estudio de Mecánica de Suelos y Levantamiento Topográfico</t>
  </si>
  <si>
    <t>Servicio contratado para elaborar Estudio de Mecánica de Suelos y Levantam. Topográfico
Se solicitó información vía correo electrónico</t>
  </si>
  <si>
    <t>AMAZONAS</t>
  </si>
  <si>
    <t>CAP II CABALLOCOCHA</t>
  </si>
  <si>
    <t>Acciones Abril</t>
  </si>
  <si>
    <t>I Modificado</t>
  </si>
  <si>
    <t>Estado Situacional - Mes de Marzo</t>
  </si>
  <si>
    <t>Factibilidad remitida a GCPD para evaluación
(Carta Nº 1354-GCI-ESSALUD-2014 del 23.06.2014)
Recepción observaciones de GCPD
(Carta Nº 1463-OCPD-2014 del 21.08.2014)
En desarrollo Anteproyecto (en revisión especialidad de Eléctricas, pendiente Costos y Presupuestos).
Pendiente reunión de coordinación con GCAMyPCD sobre acuerdo de ceder terreno del CERP La Victoria</t>
  </si>
  <si>
    <t>-Carta los usuarios y la GCAMyPCD para definición del terreno</t>
  </si>
  <si>
    <t>-En proceso de revisión de la GCPD (45 d)</t>
  </si>
  <si>
    <t>I TRIMESTRE 2016</t>
  </si>
  <si>
    <t>- Se remitirán los TDR a la GCPD para remitirlos a PROINVERSION</t>
  </si>
  <si>
    <t xml:space="preserve">-La RED Arequipa debe remitir formalmente la población adscrita a los Centros Asistenciales y trámite de consolidación de Lotes.             </t>
  </si>
  <si>
    <t>-Se contratará un economista para el levantamiento de observaciones y especialistas para anteproyecto</t>
  </si>
  <si>
    <t>IV TRIMESTRE 2015</t>
  </si>
  <si>
    <t>-Se remitira el perfil a GCPD.         -Inicio de Factibilidad                              -La RED debe agilizar la modificación de parámetros y zonificación.                                              - Exclusión del PAC</t>
  </si>
  <si>
    <t>-Se culminará el levantamiento de observaciones.                                            -En proceso de selección de contratación de especialistas y ecoeficiencia</t>
  </si>
  <si>
    <t>-Se contratará especialistas para anteproyecto</t>
  </si>
  <si>
    <t>- En proceso de Nueva convocatoria</t>
  </si>
  <si>
    <t>II TRIMESTRE 2016</t>
  </si>
  <si>
    <t>- Firma de contrato (09 de Abril) e inicio de Consultoria</t>
  </si>
  <si>
    <t>-Contratación de especialidades para Anteproyecto</t>
  </si>
  <si>
    <t>En proceso de Selección</t>
  </si>
  <si>
    <t>Perfil corregido remitido a GCPD para evaluación
(Carta Nº 2479-GCI-ESSALUD-2014 del 10.11.2014)
Recepción observaciones de GCPD 
(Carta Nº 334-OCPD-2015 del 25.02.2015)
EMS y LT: Orden de Servicios Nº 1091-GCL-2014 del 28.05.2014). En proceso para nueva convocatoria</t>
  </si>
  <si>
    <t>II TRIMESTRE 2015 (24 MM) Contrat Expediente. 30% adelanto</t>
  </si>
  <si>
    <t>Se ha solicitado información a la RED</t>
  </si>
  <si>
    <t>-En revisión, se programará la reunión de coordinación GCPS, GCPD, GCPI</t>
  </si>
  <si>
    <t>- En levantamiento de observaciones.                                - Se contratará especialistas para anteproyecto</t>
  </si>
  <si>
    <t>III TRIMESTRE 2015</t>
  </si>
  <si>
    <t>Su elaboración por Consultoría Externa. Solicitud de inclusión al PAC</t>
  </si>
  <si>
    <t>-En levantamiento de observaciones</t>
  </si>
  <si>
    <t>II TRIMESTRE 2015 (220 MM) Contrat Expediente. 30% adelanto</t>
  </si>
  <si>
    <t>- Se remitió requerimiento de contratación de especialistas para Anteproyecto en Agosto 2014, aún no han sido adjudicados</t>
  </si>
  <si>
    <t>- Convocar Reunión con GCPD y GCPS para definición de Proyecto</t>
  </si>
  <si>
    <t>Aprobación del Perfil, Pendiente ontratacion de especialistas y Estudio de Vulnerabilidad. Informe Tecnico para convenio UNI</t>
  </si>
  <si>
    <t>II TRIMESTRE 2015 (49 MM) Contrat Expediente. 30% adelanto</t>
  </si>
  <si>
    <t>II TRIMESTRE (1,2 MM)</t>
  </si>
  <si>
    <t>POLICLINICO SAN BORJA</t>
  </si>
  <si>
    <t>Se ha suscrito convenio con la Municipalidad de San Borja</t>
  </si>
  <si>
    <t>Incorporación de los Estudios de Pre Inversión en Convenio UNI</t>
  </si>
  <si>
    <t>HOSPITAL PERU</t>
  </si>
  <si>
    <t>Proyectos a incluirse en el  I MODIFICADO del Plan de Inversiones 2015</t>
  </si>
  <si>
    <t>HOSPITAL EL BUEN SAMARITANO - BAGUA - AMAZONAS</t>
  </si>
  <si>
    <t>HOSPITAL VICTOR LAZARTE - TRUJILLO</t>
  </si>
  <si>
    <t>I MODIFICADO</t>
  </si>
  <si>
    <t>CAP NASCA - ICA</t>
  </si>
  <si>
    <t>Contratación de Médico especialista y Estudio de Suelos</t>
  </si>
  <si>
    <t>Contratación de especialidades para Anteproyecto y estudio de suelos</t>
  </si>
  <si>
    <t>Estudios de Preinversión por Consultoria Externa</t>
  </si>
  <si>
    <t>Proceso Adjudicado, en elaboración del Expediente Técnico OC 4502210161</t>
  </si>
  <si>
    <t>Expediente Técnico concluido en espera de aprobación de Formatos SNIP 15 Y SNIP 16, se prevee el pago del 50%</t>
  </si>
  <si>
    <t>Se ha devuelto a la Red el expediente de reubicación de redes de desague, debido a que la SGED no cuenta con Ing. Sanitario para la revisión del mismo y aprobación</t>
  </si>
  <si>
    <t>Se estima la culminación del expediente Técnico en el IV Trimestre 2014</t>
  </si>
  <si>
    <t>La SGED se encuentra revisando el levantamiento de observaciones del entregable final.</t>
  </si>
  <si>
    <t xml:space="preserve"> Se prevee el pago del 20% de adelanto</t>
  </si>
  <si>
    <t>La SBN se ha pronunciado denegando el requerimiento de EsSalud respecto al saneamiento de terreno donado. Se retirará del Plan de Inversiones</t>
  </si>
  <si>
    <t>En proceso de elaboración de aprobación de resolución de aprobación, se remitirá a la red para su ejecución e inclusión al PAC, Se estima el pago del 50%</t>
  </si>
  <si>
    <t>Pendiente la compra del Inmueble, por saneamiento físico legal a cargo del propietario. Ejecución condicionada a adquisición del Inmueble</t>
  </si>
  <si>
    <t>HOSPITAL TEMPORAL DE MARCONA</t>
  </si>
  <si>
    <t>Se remitieron los TDR en el mes de noviembre 2014, el expediente ha sido remitido por la GCL a OCAJ.  Se ha programado el pago del 40%                                                                                                   El Estudio de mercado concluyó en La GCF S/.3'775,118.66 cuenta con Certificación Presupuestal (Carta 582-GCF-20.02.15)</t>
  </si>
  <si>
    <t>La GCPS culminó con la elaboración de las Especificaciones Técnicas, excediendose el valor del PIP se solicitó a la GCPS realice las modificaciones correspondientes. La prestación se brindará a través de Servicios.</t>
  </si>
  <si>
    <t>PRESUPUESTO LIBERADO</t>
  </si>
  <si>
    <t>GASTO DE CAPITAL NO LIGADO A PROYECTOS CORRESPONDIENTE A INFRAESTRUCTURA.</t>
  </si>
  <si>
    <t>REESTRUCTURACION DEL PRESUPUESTO DE INVERSIONES (AL 15.04.15)</t>
  </si>
  <si>
    <t>Inmueble (Vigen de Guadalupe)</t>
  </si>
  <si>
    <t>SUB Total</t>
  </si>
  <si>
    <t>TOTAL</t>
  </si>
  <si>
    <t>Saldo</t>
  </si>
  <si>
    <t>Proyectos en FORMULACION incluidos en el Plan de Inversiones 2015</t>
  </si>
  <si>
    <t>CONSTRUCTORA MALAGA</t>
  </si>
  <si>
    <t>Consorcio ATA - KUKOVA</t>
  </si>
  <si>
    <t xml:space="preserve">CERCO PERIMETRICO DE LA POSTA MEDICA ZARUMILLA - TUMBES </t>
  </si>
  <si>
    <t>Varios</t>
  </si>
  <si>
    <t>GCPI</t>
  </si>
  <si>
    <t>Diversos</t>
  </si>
  <si>
    <t>JAVI SAC</t>
  </si>
  <si>
    <t>IMPLEMENTACIÓN DEL SERVICIO DE ANATOMÍA PATOLÓGICA DEL HOSPITAL II MOQUEGUA, RED ASISTENCIAL MOQUEGUA, DEPARTAMENTO DE MOQUEGUA.</t>
  </si>
  <si>
    <t xml:space="preserve">PROYECTOS DE INVERSION MAYOR </t>
  </si>
  <si>
    <t>Consorcio TAMBOPATA</t>
  </si>
  <si>
    <t>3'541,000.00</t>
  </si>
  <si>
    <t>EsSalud 
Ing. Julio Touzzet</t>
  </si>
  <si>
    <t>En proceso Logístico (3ra convocatoria)</t>
  </si>
  <si>
    <t>MAKNO Ings.</t>
  </si>
  <si>
    <t>Administración Directa</t>
  </si>
  <si>
    <t>Consorcio Santa Anita</t>
  </si>
  <si>
    <t>Arq. Luis Falen</t>
  </si>
  <si>
    <t>Consultores por especialidad contratados por Red</t>
  </si>
  <si>
    <t>Consultor Teodoro Pimentel Godoy</t>
  </si>
  <si>
    <t>Red Asistencial Rebagliati</t>
  </si>
  <si>
    <t>Consultor Carlos Alberto Rios Rubio</t>
  </si>
  <si>
    <t>Red Asistencial</t>
  </si>
  <si>
    <t>Estudio Definitivo</t>
  </si>
  <si>
    <t>Equipamiento Hospitalario</t>
  </si>
  <si>
    <t>AMPLIACION DEL SERVICIO DE RADIOTERAPIA CON ACELERADOR LINEAL PARA LA RED ASISTENCIAL LA LIBERTAD</t>
  </si>
  <si>
    <t>EsSalud
Ing. Jaime Wurtelle  
(Inspector)</t>
  </si>
  <si>
    <t>Mayores prestaciones en ejecución de obra</t>
  </si>
  <si>
    <t>MEJORAMIENTO DE LAS ACTIVIDADES COLECTIVAS DE PROMOCION DE LA SALUD EN LOS CENTROS ASISTENCIALES DEL AMBITO DE LA RED ASISTENCIAL LAMBAYEQUE</t>
  </si>
  <si>
    <t>Elaboración:</t>
  </si>
  <si>
    <t>Gerencia Central de Proyectos de Inversión</t>
  </si>
  <si>
    <t>Fuente:</t>
  </si>
  <si>
    <t>Elaboración propia</t>
  </si>
  <si>
    <t>Supervisión ED</t>
  </si>
  <si>
    <t>Supervisión de Obra</t>
  </si>
  <si>
    <t>120 días sin incluir revisión</t>
  </si>
  <si>
    <t>Tercer y ultimo entregable en revisión. Pendiente la entrega por falta de aprobación de documentos y licencias por entidades externas</t>
  </si>
  <si>
    <t>150 días</t>
  </si>
  <si>
    <t xml:space="preserve">Corporación SENSUS </t>
  </si>
  <si>
    <t xml:space="preserve">Elmer Salazar Marín </t>
  </si>
  <si>
    <t xml:space="preserve">Pendiente la aprobación de reubicación de Redes de Agua y desagüe por parte de la Red Almenara.              </t>
  </si>
  <si>
    <t xml:space="preserve">ASPECTOS QUE INCIDIERON EN SU EJECUCIÓN </t>
  </si>
  <si>
    <t>INFORMACIÓN DE CONTRATACIÓN</t>
  </si>
  <si>
    <t>LIQUIDACIÓN DE OBRAS</t>
  </si>
  <si>
    <t>INFORME DE SUPERVISIÓN DE CONTRATOS</t>
  </si>
  <si>
    <t>CONTRATISTA</t>
  </si>
  <si>
    <t>SUPERVISIÓN</t>
  </si>
  <si>
    <t>MONTO CONTRATADO</t>
  </si>
  <si>
    <t>PLAZO DE EJECUCIÓN</t>
  </si>
  <si>
    <t>FECHA DE INICIO DE OBRA</t>
  </si>
  <si>
    <t>SITUACIÓN</t>
  </si>
  <si>
    <t>COMPONENTES</t>
  </si>
  <si>
    <t>PROYECTO</t>
  </si>
  <si>
    <t>VIABILIDAD</t>
  </si>
  <si>
    <t>CÓDIGO SNIP</t>
  </si>
  <si>
    <t>NIVEL DEL PIP</t>
  </si>
  <si>
    <t xml:space="preserve">Expediente Técnico concluido, se solicitó transferencia de Fondos y Habilitación Presupuestal por S/ 39,990.00 </t>
  </si>
  <si>
    <t>Aprobación del estudio de suelos y perfil topográfico.
A la espera de la respuesta de la Red Asistencial con respecto a la vulnerabilidad del terreno designado.</t>
  </si>
  <si>
    <t>Proceso Adjudicado, en elaboración del Expediente Técnico. Revisión del primer entregable.</t>
  </si>
  <si>
    <t>Obra Recepcionada y en proceso arbitral</t>
  </si>
  <si>
    <t>No inicia por encontrarse la
Obra en Proceso de Arbitraje</t>
  </si>
  <si>
    <t>En etapa de elaboración del expediente técnico del saldo de obra</t>
  </si>
  <si>
    <t>PIA 2017</t>
  </si>
  <si>
    <t xml:space="preserve">MEJORAMIENTO DE LA CAPACIDAD RESOLUTIVA DEL CENTRO QUIRÚRGICO DE EMERGENCIA DEL HOSPITAL NACIONAL GUILLERMO ALMENARA IRIGOYEN </t>
  </si>
  <si>
    <t>MEJORAMIENTO DEL SERVICIO DE OTORRINOLARINGOLOGÍA DEL POLICLÍNICO PABLO BERMÚDEZ, DE LA RED ASISTENCIAL REBAGLIATI, DISTRITO DE JESÚS MARÍA - LIMA</t>
  </si>
  <si>
    <t xml:space="preserve">MEJORAMIENTO DE LOS SERVICIOS DE SALUD DE LA UPSS DE CONSULTA EXTERNA Y LABORATORIO CLINICO DEL CENTRO DE ATENCION PRIMARIA III PUENTE PIEDRA DE LA GERENCIA DE LA RED DESCONCENTRADA SABOGAL - LIMA          </t>
  </si>
  <si>
    <t xml:space="preserve">UNIDADES DE ATENCIÓN DE MEDICINA COMPLEMENTARIA DE LOS CENTROS ASISTENCIALES A NIVEL NACIONAL </t>
  </si>
  <si>
    <t>Obra en proceso arbitral</t>
  </si>
  <si>
    <t>Obra culminada y recepcionada, y en etapa de proceso arbitral</t>
  </si>
  <si>
    <t>Sin E.T.</t>
  </si>
  <si>
    <t>Mayores prestaciones por modificaciones requeridas por el usuario</t>
  </si>
  <si>
    <t>Al encontrarse en proceso arbitral en el marco de la Ley de Contrataciones del Estado no se puede proceder con la liquidación de la obra</t>
  </si>
  <si>
    <t>En estudio de mercado por el área de Logística de la RED. 
Se prevé el pago del 20% de adelanto directo, condicionado a la aprobación del Expediente Técnico</t>
  </si>
  <si>
    <t>Contrato de obra resuelto con un avance del  20.00%, por   incumplimiento contractual del contratista</t>
  </si>
  <si>
    <t>Se efectuó constatación física de obra de lo ejecutado por el contratista, en proceso arbitral</t>
  </si>
  <si>
    <t>Expediente Técnico Culminado, por parte de la red</t>
  </si>
  <si>
    <t>La Red Asistencial se encuentra tramitando el saneamiento físico legal del terreno</t>
  </si>
  <si>
    <t>La Red no ha concluido con el proceso de saneamiento físico legal del terreno</t>
  </si>
  <si>
    <t>Se prevé el pago del 20% de adelanto directo, condicionado a la aprobación del Expediente Técnico</t>
  </si>
  <si>
    <t>La Red Asistencial ha propuesto la reubicación del terreno. Importe presupuestado para estudio de suelos</t>
  </si>
  <si>
    <t>En proceso de actualización de linderos a  cargo de la Red, requisito para actualizar el expediente técnico</t>
  </si>
  <si>
    <t>El avance de la ejecución del equipamiento es del 79%, el 21% restante corresponde al equipamiento informático que será priorizado de acuerdo a la ejecución presupuestal de la obra</t>
  </si>
  <si>
    <t>330 días</t>
  </si>
  <si>
    <t>60 días</t>
  </si>
  <si>
    <t>91 días</t>
  </si>
  <si>
    <t>90 días</t>
  </si>
  <si>
    <t>MONTOS DE ADICIONALES DE OBRA (S/)</t>
  </si>
  <si>
    <t>Expediente Técnico Concluido, perfil en actualización por variación de costos</t>
  </si>
  <si>
    <t>Expediente Técnico Concluido</t>
  </si>
  <si>
    <t>MEJORAMIENTO DE LOS SERVICIOS DE SALUD DEL HOSPITAL II PASCO DE LA RED ASISTENCIAL PASCO, EN EL DISTRITO DE FUNDICIÓN DE TINYAHUARCO, PROVINCIA DE PASCO, DEPARTAMENTO DE PASCO</t>
  </si>
  <si>
    <t>Expediente Técnico. Elaboración</t>
  </si>
  <si>
    <t>Expediente Técnico. Supervisión</t>
  </si>
  <si>
    <t>Elaboración de Términos de Referencia. Culminado</t>
  </si>
  <si>
    <t>CREACIÓN DE LOS SERVICIOS DE SALUD DEL HOSPITAL DEL ALTIPLANO DE LA REGIÓN PUNO-ESSALUD, EN EL DISTRITO DE PUNO, PROVINCIA DE PUNO, DEPARTAMENTO DE PUNO</t>
  </si>
  <si>
    <t>Elaboración de Términos de Referencia. En Proceso</t>
  </si>
  <si>
    <t>INSTALACIÓN DE LOS SERVICIOS DE TOMOGRAFÍA DE LA UPSS AYUDA AL DIAGNÓSTICO Y TRATAMIENTO DEL HOSPITAL I VICTOR LAZO PERALTA D ELA RED ASISTENCIAL MADRE DE DIOS</t>
  </si>
  <si>
    <t>Expediente Técnico de Saldo de Obra. Culminado</t>
  </si>
  <si>
    <t>Variaciones superiores al 40% en proceso de registro de formato SNIP 15 y 17</t>
  </si>
  <si>
    <t>Expediente Técnico Aprobado. En proceso de registro de formatos SNIP 15 y 17.</t>
  </si>
  <si>
    <t>Expediente Técnico Aprobado. En proceso de revisión de Informe de Liquidación</t>
  </si>
  <si>
    <t>Demoras en la Obtención de la Licencia de Obra</t>
  </si>
  <si>
    <t>Expediente Culminado, en Proceso de Licencia de Obra y en proceso de aprobación del Informe de Variaciones</t>
  </si>
  <si>
    <t>Nueva Normativa Invierte Perú.</t>
  </si>
  <si>
    <t xml:space="preserve">Los TDR se encuentran en revisión </t>
  </si>
  <si>
    <t>Expediente Técnico Concluido. Se ha registrado el formato SNIP 17 para aprobación del Expediente Técnico</t>
  </si>
  <si>
    <t>Anteproyecto Observado. Trámites administrativos por extensión de plazo de elaboración de expediente</t>
  </si>
  <si>
    <t>- Fue adjudicado el equipo Topógrafo Corneal (Licitación Pública N° 22-2016-ESSALUD/CEABE-1), se encuentra en la fase de Integración de Bases, al proveedor TECMED S.A.C por el monto de S/ 440,000.00.
- El resto de equipamiento continua en Estudio de Mercado y en proceso de Adquisición en el CEABE.</t>
  </si>
  <si>
    <t>- El avance de la adquisición del equipamiento es del 78%, el resto de equipos se encuentra en Indagación de Mercado en el INCOR.
- Mediante la Licitación Publica N° 1-2017  "Adquisición de Equipos Biomédicos del PI Ampliación de los Servicios del área Pediátrica del INCOR", se adjudicó los siguientes equipos:
1. Central de Monitoreo con 04 Monitores Neonatal de 8 Parámetros.
2. Cuna de Calor Radiante UCI.
3. Monitor de Funciones Vitales de 05 Parámetros.
Fue impugnado la adquisición del siguiente equipo:
4. Ventilador Neonatal + Alta Frecuencia.</t>
  </si>
  <si>
    <t>Se adjudicó a la empresa GE HEALTHCARE DEL PERU S.A.C. mediante la Licitación Pública N°26-2016-ESSALUD-CEABE-1, la adquisición del Tomógrafo Computarizado de 128 Cortes por el monto de S/ 3,604,880.00.</t>
  </si>
  <si>
    <t>- Mediante la Licitación Pública N° 20-2016-ESSALUD/CEABE-1 se adjudicó un total de 5 ítems de equipos complementarios, que representa 71 equipos (equivalente a S/ 765,725.84), quedando desierto dos (02) ítems.
- Se convocó la adquisición de los equipos Biomédicos (Licitación Pública N° 23-2016-ESSALUD/CEABE-1) para 10 ítems, que representa 71 equipos (equivalente a S/ 5,390,000.00), la licitación se encuentra en etapa de aprobación por parte de la Gerencia General por la diferencia del monto del Valor Estimado y el Ofertado para dos (02) ítems por S/ 51,330.00
- Se han adquirido Equipos Biomédicos - 03 Ítems (7 equipos) por compras Directas, por un valor de S/ 35,630.00.
- Se han adquirido Equipos Complementarios - 13 Ítems (88 equipos) por compras Directas, por un valor de S/ 122,002.80.
- Se ha adquirido Mobiliario Administrativo - 10 Ítems por compras Directas, por un valor de S/ 19,830.00.
- Se ha adquirido Equipo Electromecánico - 05 Ítems por Compra Directa, por un valor de S/ 13,103.00.
- El Mobiliario Clínico está en proceso de Adquisición por Compra Directa.
- Equipos Informáticos - 2 Ítems están en proceso de Adquisición por Compra Directa.
- Queda pendiente la adquisición de los siguientes equipos:
- 07 Ítems de Equipos Biomédicos
 - 08 Ítems de Equipos Complementarios
 - 02 Ítems de Equipos Informáticos</t>
  </si>
  <si>
    <t>Se encuentra en Estudio de Mercado en el HNGAI.</t>
  </si>
  <si>
    <t>El avance de la ejecución del equipamiento es del 100%, correspondiente a 1,268 equipos (25 ítems).</t>
  </si>
  <si>
    <t>El avance de la ejecución del equipamiento es del 100%, correspondiente a 4 equipos (4 ítems).</t>
  </si>
  <si>
    <t>Contrato Resuelto y en proceso arbitral</t>
  </si>
  <si>
    <t>Contrato de servicio del Supervisor en proceso de liquidación de servicio</t>
  </si>
  <si>
    <t>CLEAN ROOM &amp; VALIDATIÓN SAC</t>
  </si>
  <si>
    <t>Consorcio Ejecutor Arequipa</t>
  </si>
  <si>
    <t>Inspectora. Ing. Jannet Herrera</t>
  </si>
  <si>
    <t>1’081,812.23</t>
  </si>
  <si>
    <t>119,181.66 Inc. I.G.V.</t>
  </si>
  <si>
    <t>en proceso arbitral</t>
  </si>
  <si>
    <t>Obra recepcionada y en etapa de proceso de cancelación y pago de la  liquidación de contrato</t>
  </si>
  <si>
    <t>En etapa de pago de liquidación de contrato</t>
  </si>
  <si>
    <t>El 27 de junio se otorgó el consentimiento de la buena Pro para el equipamiento e instalación del equipo ligado a obra del aire acondicionado para culminar la obra, firmará el contrato el 14.07.2017</t>
  </si>
  <si>
    <t>PROYECTOS DE INVERSION EN EJECUCION
AL II TRIMESTRE 2017</t>
  </si>
  <si>
    <t>El saneamiento físico legal esta a cargo de la Red Asistencial</t>
  </si>
  <si>
    <t>Los TDR se encuentran en la Gerencia Central de Logística</t>
  </si>
  <si>
    <t>Los TDR  en proceso de elaboración en la Sub Gerencia de Estudios Definitivos</t>
  </si>
  <si>
    <t>En proceso de actualización de precios del expediente técnico. Se encuentra en la Gerencia de Ejecución de Proyectos</t>
  </si>
  <si>
    <t>Informa que el contrato de obra se encuentra en proceso arbitral</t>
  </si>
  <si>
    <t>Retraso en la Indagación de Mercado realizada por la Gerencia Central de Logística</t>
  </si>
  <si>
    <t>La Gerencia Central de Logística ha remitido los Expedientes de equipamiento a la OIM para su convocatoria</t>
  </si>
  <si>
    <t xml:space="preserve">En Proceso Logístico, la Gerencia Central de Logística solicito opinión respecto de pronunciamiento OSCE </t>
  </si>
  <si>
    <t>La reubicación de las redes de agua y desagüe están a cargo de la Red Asistencial Almenara</t>
  </si>
  <si>
    <t>En proceso de convocatoria por la Red.</t>
  </si>
  <si>
    <t>- Fue adjudicado el equipo Topógrafo Corneal (Licitación Pública N° 16-2016-ESSALUD/CEABE-1), al proveedor TECMED S.A.C por el monto de S/ 389,000.00.
- Se ha adjudicado el Equipo Fronto Luz Quirúrgico y la Lupa Quirúrgica Binocular mediante compras que no superan las 08 UIT´s., el resto de equipamiento continua en Estudio de Mercado.
- Se ha solicitado al IETSI actualización de EETT del Equipo Ecógrafo Intraoperatorio, el resto de equipamiento continua en Indagación de Mercado en la Central de Abastecimiento de Bienes Estratégicos - CEABE.</t>
  </si>
  <si>
    <t>- Se encuentra para ser convocada la adjudicación de los siguientes equipos (cuentan con EPOM completo):
   1. Máquina de Hemodiálisis
   2. Sellador de Vasos.
   3. Equipo de Cirugía de Hidrodisección.                                     
   4. Equipo de Osmosis Inversa Rodable para Hemodiálisis.
- El resto de equipamiento continúa en Estudio de Mercado en CEABE.</t>
  </si>
  <si>
    <t>Se encuentra en Estudio de Mercado en la Red Asistencial Arequipa, la adquisición del Sistema de Llamadas de Enfermeras.</t>
  </si>
  <si>
    <t>Se encuentra en Estudio de Mercado en CEABE.</t>
  </si>
  <si>
    <t>Gestiones con DIGESA</t>
  </si>
  <si>
    <t>En proceso Logístico. Actualización de los TDR a la nueva Ley de Contrataciones del Estado. Culminado</t>
  </si>
  <si>
    <t>Elaboración de Términos de Referencia Culminado</t>
  </si>
  <si>
    <t>Obra culminada, instalaciones en posesión del área usuaria de la Red Asistencial Arequipa y en uso. Obra en proceso arbitral, la Red contratará los servicios necesarios para subsanar las observaciones realizadas por el Comité de Recepción de obra.</t>
  </si>
  <si>
    <t>No programado en el Plan Anual. Resolución de Contrato de Obra</t>
  </si>
  <si>
    <t>Expediente técnico en desarrollo. A la espera del informe de riesgos por la Oficina de Defensa Nacional sobre la vulnerabilidad del terreno.</t>
  </si>
  <si>
    <t>- El avance de la ejecución del equipamiento es del 97%, se encuentra en Indagación de Mercado el 3% del equipamiento a cargo de la Gerencia Central de Logística.
- Mediante la Licitación Pública N° 01-2017-ESSALUD/GCL-1 (1799L00011) “Adquisición de Equipos Biomédicos del Proyecto de Inversión “Centro de Emergencia de Lima Metropolitana” se adjudicó los equipos Ecógrafo Doppler Color y Máquina de Hipo/Hipertermia. 
- La Buena Pro de la Adjudicación Simplificada N° 08-2017-ESSALUD/GCL-(1799A00081)–derivada de la LP Nº 11-2016-ESSALUD/GCL (LP N° 1699L00111) “Adquisición de Equipos Biomédicos para el Proyecto de Inversión “Centro de Emergencias de Lima Metropolitana” - Balón Intraórtico, ha sido postergada y se encuentra en evaluación en la Gerencia Central de Asesoría Jurídica para opinión sobre de incremento de presupuesto.</t>
  </si>
  <si>
    <t>01/10/2014 (EDI)</t>
  </si>
  <si>
    <t>18/12/2015 (EDI)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</si>
</sst>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_(* #,##0.00_);_(* \(#,##0.00\);_(* &quot;-&quot;??_);_(@_)"/>
    <numFmt numFmtId="166" formatCode="_([$€-2]\ * #,##0.00_);_([$€-2]\ * \(#,##0.00\);_([$€-2]\ * &quot;-&quot;??_)"/>
  </numFmts>
  <fonts count="29" x14ac:knownFonts="1">
    <font>
      <sz val="10"/>
      <name val="Arial"/>
    </font>
    <font>
      <sz val="10"/>
      <name val="Arial"/>
      <family val="2"/>
    </font>
    <font>
      <sz val="8"/>
      <name val="Arial"/>
      <family val="2"/>
    </font>
    <font>
      <sz val="10"/>
      <name val="Arial Narrow"/>
      <family val="2"/>
    </font>
    <font>
      <b/>
      <sz val="10"/>
      <name val="Arial Narrow"/>
      <family val="2"/>
    </font>
    <font>
      <b/>
      <sz val="10"/>
      <name val="Arial"/>
      <family val="2"/>
    </font>
    <font>
      <b/>
      <sz val="12"/>
      <name val="Arial Narrow"/>
      <family val="2"/>
    </font>
    <font>
      <sz val="10"/>
      <name val="Arial"/>
      <family val="2"/>
    </font>
    <font>
      <sz val="10"/>
      <name val="Arial"/>
      <family val="2"/>
    </font>
    <font>
      <b/>
      <sz val="9"/>
      <name val="Arial"/>
      <family val="2"/>
    </font>
    <font>
      <sz val="9"/>
      <name val="Arial"/>
      <family val="2"/>
    </font>
    <font>
      <sz val="8"/>
      <name val="Arial"/>
      <family val="2"/>
    </font>
    <font>
      <b/>
      <sz val="10"/>
      <color indexed="12"/>
      <name val="Arial Narrow"/>
      <family val="2"/>
    </font>
    <font>
      <b/>
      <sz val="10"/>
      <color indexed="12"/>
      <name val="Arial"/>
      <family val="2"/>
    </font>
    <font>
      <sz val="10"/>
      <name val="Arial"/>
      <family val="2"/>
    </font>
    <font>
      <b/>
      <sz val="9"/>
      <name val="Arial Narrow"/>
      <family val="2"/>
    </font>
    <font>
      <sz val="9"/>
      <name val="Arial Narrow"/>
      <family val="2"/>
    </font>
    <font>
      <b/>
      <sz val="11"/>
      <color indexed="12"/>
      <name val="Arial"/>
      <family val="2"/>
    </font>
    <font>
      <b/>
      <sz val="9"/>
      <color indexed="12"/>
      <name val="Arial Narrow"/>
      <family val="2"/>
    </font>
    <font>
      <b/>
      <sz val="12"/>
      <name val="Arial"/>
      <family val="2"/>
    </font>
    <font>
      <b/>
      <sz val="10"/>
      <color indexed="56"/>
      <name val="Arial"/>
      <family val="2"/>
    </font>
    <font>
      <b/>
      <sz val="10"/>
      <color indexed="10"/>
      <name val="Arial"/>
      <family val="2"/>
    </font>
    <font>
      <b/>
      <sz val="12"/>
      <color indexed="12"/>
      <name val="Arial"/>
      <family val="2"/>
    </font>
    <font>
      <b/>
      <sz val="14"/>
      <name val="Arial"/>
      <family val="2"/>
    </font>
    <font>
      <sz val="8"/>
      <name val="Arial"/>
      <family val="2"/>
    </font>
    <font>
      <sz val="10"/>
      <name val="Calibri"/>
      <family val="2"/>
      <scheme val="minor"/>
    </font>
    <font>
      <sz val="11"/>
      <name val="Arial"/>
      <family val="2"/>
    </font>
    <font>
      <sz val="12"/>
      <name val="Arial"/>
      <family val="2"/>
    </font>
    <font>
      <sz val="14"/>
      <name val="Arial"/>
      <family val="2"/>
    </font>
  </fonts>
  <fills count="6">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s>
  <cellStyleXfs count="10">
    <xf numFmtId="0" fontId="0" fillId="0" borderId="0"/>
    <xf numFmtId="0" fontId="7" fillId="0" borderId="0"/>
    <xf numFmtId="166" fontId="1" fillId="0" borderId="0" applyFont="0" applyFill="0" applyBorder="0" applyAlignment="0" applyProtection="0"/>
    <xf numFmtId="165" fontId="1" fillId="0" borderId="0" applyFont="0" applyFill="0" applyBorder="0" applyAlignment="0" applyProtection="0"/>
    <xf numFmtId="0" fontId="8"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cellStyleXfs>
  <cellXfs count="310">
    <xf numFmtId="0" fontId="0" fillId="0" borderId="0" xfId="0"/>
    <xf numFmtId="0" fontId="0" fillId="0" borderId="0" xfId="1" applyFont="1" applyAlignment="1">
      <alignment vertical="center" wrapText="1"/>
    </xf>
    <xf numFmtId="4" fontId="0" fillId="0" borderId="0" xfId="1" applyNumberFormat="1" applyFont="1" applyAlignment="1">
      <alignment vertical="center" wrapText="1"/>
    </xf>
    <xf numFmtId="0" fontId="3" fillId="0" borderId="1" xfId="1" applyFont="1" applyBorder="1" applyAlignment="1">
      <alignment vertical="center" wrapText="1"/>
    </xf>
    <xf numFmtId="4" fontId="3" fillId="0" borderId="1" xfId="1" applyNumberFormat="1" applyFont="1" applyBorder="1" applyAlignment="1">
      <alignment vertical="center" wrapText="1"/>
    </xf>
    <xf numFmtId="0" fontId="0" fillId="0" borderId="0" xfId="1" applyFont="1" applyAlignment="1">
      <alignment horizontal="center" vertical="center" wrapText="1"/>
    </xf>
    <xf numFmtId="0" fontId="3" fillId="0" borderId="1" xfId="1" applyFont="1" applyBorder="1" applyAlignment="1">
      <alignment horizontal="center" vertical="center" wrapText="1"/>
    </xf>
    <xf numFmtId="0" fontId="3" fillId="0" borderId="1" xfId="1" applyFont="1" applyBorder="1" applyAlignment="1">
      <alignment horizontal="left" vertical="center" wrapText="1"/>
    </xf>
    <xf numFmtId="0" fontId="3" fillId="0" borderId="1" xfId="1" applyFont="1" applyFill="1" applyBorder="1" applyAlignment="1">
      <alignment horizontal="center" vertical="center" wrapText="1"/>
    </xf>
    <xf numFmtId="0" fontId="0" fillId="0" borderId="0" xfId="0" applyAlignment="1">
      <alignment horizontal="center"/>
    </xf>
    <xf numFmtId="9" fontId="9" fillId="0" borderId="1" xfId="5"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3" fillId="0" borderId="1" xfId="1" applyFont="1" applyFill="1" applyBorder="1" applyAlignment="1">
      <alignment horizontal="left" vertical="center" wrapText="1"/>
    </xf>
    <xf numFmtId="0" fontId="0" fillId="0" borderId="0" xfId="1" applyFont="1" applyFill="1" applyAlignment="1">
      <alignment horizontal="center" vertical="center" wrapText="1"/>
    </xf>
    <xf numFmtId="0" fontId="0" fillId="0" borderId="0" xfId="1" applyFont="1" applyFill="1" applyAlignment="1">
      <alignment horizontal="left" vertical="center" wrapText="1"/>
    </xf>
    <xf numFmtId="0" fontId="3" fillId="0" borderId="0" xfId="0" applyFont="1"/>
    <xf numFmtId="10" fontId="0" fillId="0" borderId="0" xfId="5" applyNumberFormat="1" applyFont="1"/>
    <xf numFmtId="10" fontId="10" fillId="0" borderId="1" xfId="5" applyNumberFormat="1" applyFont="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right" vertical="center" wrapText="1"/>
    </xf>
    <xf numFmtId="4" fontId="4" fillId="2" borderId="1" xfId="1" applyNumberFormat="1" applyFont="1" applyFill="1" applyBorder="1" applyAlignment="1">
      <alignment vertical="center" wrapText="1"/>
    </xf>
    <xf numFmtId="166" fontId="4" fillId="2" borderId="1" xfId="2" applyFont="1" applyFill="1" applyBorder="1" applyAlignment="1">
      <alignment vertical="center" wrapText="1"/>
    </xf>
    <xf numFmtId="10" fontId="9" fillId="2" borderId="1" xfId="5" applyNumberFormat="1" applyFont="1" applyFill="1" applyBorder="1" applyAlignment="1">
      <alignment horizontal="center" vertical="center" wrapText="1"/>
    </xf>
    <xf numFmtId="4" fontId="12" fillId="0" borderId="1" xfId="1" applyNumberFormat="1" applyFont="1" applyBorder="1" applyAlignment="1">
      <alignment vertical="center" wrapText="1"/>
    </xf>
    <xf numFmtId="0" fontId="4" fillId="3" borderId="1" xfId="1" applyFont="1" applyFill="1" applyBorder="1" applyAlignment="1">
      <alignment horizontal="center" vertical="center" wrapText="1"/>
    </xf>
    <xf numFmtId="0" fontId="9" fillId="2" borderId="2" xfId="0" applyFont="1" applyFill="1" applyBorder="1" applyAlignment="1">
      <alignment vertical="center" wrapText="1"/>
    </xf>
    <xf numFmtId="4" fontId="0" fillId="0" borderId="0" xfId="0" applyNumberFormat="1"/>
    <xf numFmtId="9" fontId="9" fillId="0" borderId="0" xfId="5" applyFont="1" applyBorder="1" applyAlignment="1">
      <alignment horizontal="center" vertical="center" wrapText="1"/>
    </xf>
    <xf numFmtId="0" fontId="12" fillId="3" borderId="1" xfId="1" applyFont="1" applyFill="1" applyBorder="1" applyAlignment="1">
      <alignment horizontal="center" vertical="center" wrapText="1"/>
    </xf>
    <xf numFmtId="0" fontId="3" fillId="0" borderId="1" xfId="1" applyFont="1" applyFill="1" applyBorder="1" applyAlignment="1">
      <alignment vertical="center" wrapText="1"/>
    </xf>
    <xf numFmtId="4" fontId="13" fillId="0" borderId="1" xfId="0" applyNumberFormat="1" applyFont="1" applyBorder="1"/>
    <xf numFmtId="0" fontId="14" fillId="0" borderId="1" xfId="0" applyFont="1" applyBorder="1"/>
    <xf numFmtId="0" fontId="3" fillId="0" borderId="1" xfId="1" applyFont="1" applyFill="1" applyBorder="1" applyAlignment="1">
      <alignment horizontal="right" vertical="center" wrapText="1"/>
    </xf>
    <xf numFmtId="0" fontId="15" fillId="0" borderId="1" xfId="1" applyFont="1" applyBorder="1" applyAlignment="1">
      <alignment horizontal="center" vertical="center" wrapText="1"/>
    </xf>
    <xf numFmtId="0" fontId="15" fillId="0" borderId="1" xfId="1" applyFont="1" applyFill="1" applyBorder="1" applyAlignment="1">
      <alignment horizontal="center" vertical="center" wrapText="1"/>
    </xf>
    <xf numFmtId="0" fontId="16" fillId="0" borderId="1" xfId="1"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4" fontId="16" fillId="0" borderId="1" xfId="1" applyNumberFormat="1" applyFont="1" applyBorder="1" applyAlignment="1">
      <alignment vertical="center" wrapText="1"/>
    </xf>
    <xf numFmtId="0" fontId="16" fillId="0" borderId="1" xfId="1" applyFont="1" applyFill="1" applyBorder="1" applyAlignment="1">
      <alignment horizontal="left" vertical="center" wrapText="1"/>
    </xf>
    <xf numFmtId="0" fontId="16" fillId="4" borderId="1" xfId="0" applyFont="1" applyFill="1" applyBorder="1" applyAlignment="1">
      <alignment horizontal="center" vertical="center" wrapText="1"/>
    </xf>
    <xf numFmtId="0" fontId="16" fillId="4" borderId="1" xfId="0" applyFont="1" applyFill="1" applyBorder="1" applyAlignment="1">
      <alignment vertical="center" wrapText="1"/>
    </xf>
    <xf numFmtId="0" fontId="15" fillId="0" borderId="1" xfId="1" applyFont="1" applyBorder="1" applyAlignment="1">
      <alignment horizontal="right" vertical="center" wrapText="1"/>
    </xf>
    <xf numFmtId="4" fontId="15" fillId="0" borderId="1" xfId="1" applyNumberFormat="1" applyFont="1" applyBorder="1" applyAlignment="1">
      <alignment vertical="center" wrapText="1"/>
    </xf>
    <xf numFmtId="0" fontId="16" fillId="0" borderId="1" xfId="0" quotePrefix="1" applyFont="1" applyBorder="1" applyAlignment="1">
      <alignment vertical="center" wrapText="1"/>
    </xf>
    <xf numFmtId="0" fontId="16" fillId="0" borderId="1" xfId="0" quotePrefix="1" applyFont="1" applyBorder="1" applyAlignment="1">
      <alignment horizontal="center" vertical="center" wrapText="1"/>
    </xf>
    <xf numFmtId="0" fontId="16" fillId="0" borderId="1" xfId="1" applyFont="1" applyFill="1" applyBorder="1" applyAlignment="1">
      <alignment horizontal="center" vertical="center" wrapText="1"/>
    </xf>
    <xf numFmtId="0" fontId="16" fillId="0" borderId="1" xfId="0" applyFont="1" applyFill="1" applyBorder="1" applyAlignment="1">
      <alignment horizontal="center" vertical="center" wrapText="1"/>
    </xf>
    <xf numFmtId="0" fontId="7" fillId="0" borderId="0" xfId="1" applyFont="1" applyFill="1" applyAlignment="1">
      <alignment horizontal="left" vertical="center" wrapText="1"/>
    </xf>
    <xf numFmtId="4" fontId="17" fillId="0" borderId="0" xfId="1" applyNumberFormat="1" applyFont="1" applyAlignment="1">
      <alignment vertical="center" wrapText="1"/>
    </xf>
    <xf numFmtId="0" fontId="16" fillId="0" borderId="1" xfId="0" applyFont="1" applyFill="1" applyBorder="1" applyAlignment="1">
      <alignment vertical="center" wrapText="1"/>
    </xf>
    <xf numFmtId="4" fontId="16" fillId="0" borderId="1" xfId="1" applyNumberFormat="1" applyFont="1" applyFill="1" applyBorder="1" applyAlignment="1">
      <alignment vertical="center" wrapText="1"/>
    </xf>
    <xf numFmtId="0" fontId="16" fillId="0" borderId="1" xfId="0" quotePrefix="1" applyFont="1" applyFill="1" applyBorder="1" applyAlignment="1">
      <alignment vertical="center" wrapText="1"/>
    </xf>
    <xf numFmtId="0" fontId="16" fillId="0" borderId="1" xfId="0" quotePrefix="1" applyFont="1" applyFill="1" applyBorder="1" applyAlignment="1">
      <alignment horizontal="center" vertical="center" wrapText="1"/>
    </xf>
    <xf numFmtId="0" fontId="0" fillId="0" borderId="0" xfId="0" applyFill="1"/>
    <xf numFmtId="9" fontId="3" fillId="0" borderId="1" xfId="5" applyFont="1" applyBorder="1" applyAlignment="1">
      <alignment vertical="center" wrapText="1"/>
    </xf>
    <xf numFmtId="9" fontId="4" fillId="2" borderId="1" xfId="5" applyFont="1" applyFill="1" applyBorder="1" applyAlignment="1">
      <alignment vertical="center" wrapText="1"/>
    </xf>
    <xf numFmtId="4" fontId="3" fillId="0" borderId="0" xfId="1" applyNumberFormat="1" applyFont="1" applyFill="1" applyBorder="1" applyAlignment="1">
      <alignment vertical="center" wrapText="1"/>
    </xf>
    <xf numFmtId="4" fontId="3" fillId="0" borderId="1" xfId="1" applyNumberFormat="1" applyFont="1" applyBorder="1" applyAlignment="1">
      <alignment horizontal="right" vertical="center" wrapText="1"/>
    </xf>
    <xf numFmtId="0" fontId="0" fillId="0" borderId="1" xfId="1" applyFont="1" applyBorder="1" applyAlignment="1">
      <alignment horizontal="center" vertical="center" wrapText="1"/>
    </xf>
    <xf numFmtId="0" fontId="5" fillId="0" borderId="1" xfId="1" applyFont="1" applyBorder="1" applyAlignment="1">
      <alignment horizontal="right" vertical="center" wrapText="1"/>
    </xf>
    <xf numFmtId="4" fontId="0" fillId="0" borderId="1" xfId="1" applyNumberFormat="1" applyFont="1" applyBorder="1" applyAlignment="1">
      <alignment vertical="center" wrapText="1"/>
    </xf>
    <xf numFmtId="4" fontId="18" fillId="0" borderId="1" xfId="1" applyNumberFormat="1" applyFont="1" applyFill="1" applyBorder="1" applyAlignment="1">
      <alignment vertical="center" wrapText="1"/>
    </xf>
    <xf numFmtId="0" fontId="5" fillId="3" borderId="1" xfId="1" applyFont="1" applyFill="1" applyBorder="1" applyAlignment="1">
      <alignment horizontal="center" vertical="center" wrapText="1"/>
    </xf>
    <xf numFmtId="0" fontId="5" fillId="3" borderId="3" xfId="1" applyFont="1" applyFill="1" applyBorder="1" applyAlignment="1">
      <alignment horizontal="center" vertical="center" wrapText="1"/>
    </xf>
    <xf numFmtId="0" fontId="13" fillId="3" borderId="3" xfId="1" applyFont="1" applyFill="1" applyBorder="1" applyAlignment="1">
      <alignment horizontal="center" vertical="center" wrapText="1"/>
    </xf>
    <xf numFmtId="0" fontId="7" fillId="0" borderId="4" xfId="1" applyFont="1" applyBorder="1" applyAlignment="1">
      <alignment vertical="center" wrapText="1"/>
    </xf>
    <xf numFmtId="4" fontId="7" fillId="0" borderId="4" xfId="1" applyNumberFormat="1" applyFont="1" applyBorder="1" applyAlignment="1">
      <alignment vertical="center" wrapText="1"/>
    </xf>
    <xf numFmtId="4" fontId="13" fillId="0" borderId="4" xfId="1" applyNumberFormat="1" applyFont="1" applyBorder="1" applyAlignment="1">
      <alignment vertical="center" wrapText="1"/>
    </xf>
    <xf numFmtId="0" fontId="7" fillId="0" borderId="4" xfId="1" applyFont="1" applyFill="1" applyBorder="1" applyAlignment="1">
      <alignment horizontal="center" vertical="center" wrapText="1"/>
    </xf>
    <xf numFmtId="0" fontId="7" fillId="0" borderId="5" xfId="1" applyFont="1" applyFill="1" applyBorder="1" applyAlignment="1">
      <alignment horizontal="left" vertical="center" wrapText="1"/>
    </xf>
    <xf numFmtId="0" fontId="7" fillId="0" borderId="6" xfId="1" applyFont="1" applyBorder="1" applyAlignment="1">
      <alignment horizontal="center" vertical="center" wrapText="1"/>
    </xf>
    <xf numFmtId="0" fontId="7" fillId="0" borderId="6" xfId="1" applyFont="1" applyBorder="1" applyAlignment="1">
      <alignment vertical="center" wrapText="1"/>
    </xf>
    <xf numFmtId="4" fontId="7" fillId="0" borderId="6" xfId="1" applyNumberFormat="1" applyFont="1" applyBorder="1" applyAlignment="1">
      <alignment vertical="center" wrapText="1"/>
    </xf>
    <xf numFmtId="4" fontId="13" fillId="0" borderId="6" xfId="1" applyNumberFormat="1" applyFont="1" applyBorder="1" applyAlignment="1">
      <alignment vertical="center" wrapText="1"/>
    </xf>
    <xf numFmtId="0" fontId="7" fillId="0" borderId="7" xfId="1" applyFont="1" applyBorder="1" applyAlignment="1">
      <alignment horizontal="left" vertical="center" wrapText="1"/>
    </xf>
    <xf numFmtId="0" fontId="7" fillId="0" borderId="8" xfId="1" applyFont="1" applyBorder="1" applyAlignment="1">
      <alignment horizontal="center" vertical="center" wrapText="1"/>
    </xf>
    <xf numFmtId="0" fontId="7" fillId="0" borderId="9" xfId="1" applyFont="1" applyBorder="1" applyAlignment="1">
      <alignment horizontal="center" vertical="center" wrapText="1"/>
    </xf>
    <xf numFmtId="0" fontId="7" fillId="0" borderId="9" xfId="1" applyFont="1" applyBorder="1" applyAlignment="1">
      <alignment vertical="center" wrapText="1"/>
    </xf>
    <xf numFmtId="4" fontId="7" fillId="0" borderId="9" xfId="1" applyNumberFormat="1" applyFont="1" applyBorder="1" applyAlignment="1">
      <alignment vertical="center" wrapText="1"/>
    </xf>
    <xf numFmtId="4" fontId="13" fillId="0" borderId="9" xfId="1" applyNumberFormat="1" applyFont="1" applyBorder="1" applyAlignment="1">
      <alignment vertical="center" wrapText="1"/>
    </xf>
    <xf numFmtId="0" fontId="7" fillId="0" borderId="9" xfId="1" applyFont="1" applyFill="1" applyBorder="1" applyAlignment="1">
      <alignment horizontal="center" vertical="center" wrapText="1"/>
    </xf>
    <xf numFmtId="0" fontId="7" fillId="0" borderId="10" xfId="1" applyFont="1" applyFill="1" applyBorder="1" applyAlignment="1">
      <alignment horizontal="left" vertical="center" wrapText="1"/>
    </xf>
    <xf numFmtId="0" fontId="7" fillId="0" borderId="1" xfId="1" applyFont="1" applyBorder="1" applyAlignment="1">
      <alignment horizontal="center" vertical="center" wrapText="1"/>
    </xf>
    <xf numFmtId="0" fontId="7" fillId="0" borderId="1" xfId="1" applyFont="1" applyBorder="1" applyAlignment="1">
      <alignment horizontal="left" vertical="center" wrapText="1"/>
    </xf>
    <xf numFmtId="0" fontId="7" fillId="0" borderId="1" xfId="1" applyFont="1" applyBorder="1" applyAlignment="1">
      <alignment vertical="center" wrapText="1"/>
    </xf>
    <xf numFmtId="4" fontId="7" fillId="0" borderId="1" xfId="1" applyNumberFormat="1" applyFont="1" applyBorder="1" applyAlignment="1">
      <alignment vertical="center" wrapText="1"/>
    </xf>
    <xf numFmtId="4" fontId="13" fillId="0" borderId="1" xfId="1" applyNumberFormat="1" applyFont="1" applyBorder="1" applyAlignment="1">
      <alignment vertical="center" wrapText="1"/>
    </xf>
    <xf numFmtId="0" fontId="7" fillId="0" borderId="1" xfId="1" applyFont="1" applyFill="1" applyBorder="1" applyAlignment="1">
      <alignment horizontal="center" vertical="center" wrapText="1"/>
    </xf>
    <xf numFmtId="0" fontId="7" fillId="0" borderId="6" xfId="1" applyFont="1" applyFill="1" applyBorder="1" applyAlignment="1">
      <alignment horizontal="center" vertical="center" wrapText="1"/>
    </xf>
    <xf numFmtId="4" fontId="21" fillId="0" borderId="1" xfId="1" applyNumberFormat="1" applyFont="1" applyBorder="1" applyAlignment="1">
      <alignment vertical="center" wrapText="1"/>
    </xf>
    <xf numFmtId="0" fontId="7" fillId="0" borderId="10" xfId="1" applyFont="1" applyBorder="1" applyAlignment="1">
      <alignment horizontal="left" vertical="center" wrapText="1"/>
    </xf>
    <xf numFmtId="4" fontId="7" fillId="0" borderId="4" xfId="1" applyNumberFormat="1" applyFont="1" applyFill="1" applyBorder="1" applyAlignment="1">
      <alignment vertical="center" wrapText="1"/>
    </xf>
    <xf numFmtId="4" fontId="7" fillId="0" borderId="6" xfId="1" applyNumberFormat="1" applyFont="1" applyFill="1" applyBorder="1" applyAlignment="1">
      <alignment vertical="center" wrapText="1"/>
    </xf>
    <xf numFmtId="4" fontId="21" fillId="0" borderId="6" xfId="1" applyNumberFormat="1" applyFont="1" applyBorder="1" applyAlignment="1">
      <alignment vertical="center" wrapText="1"/>
    </xf>
    <xf numFmtId="4" fontId="21" fillId="0" borderId="4" xfId="1" applyNumberFormat="1" applyFont="1" applyBorder="1" applyAlignment="1">
      <alignment vertical="center" wrapText="1"/>
    </xf>
    <xf numFmtId="4" fontId="21" fillId="0" borderId="9" xfId="1" applyNumberFormat="1" applyFont="1" applyBorder="1" applyAlignment="1">
      <alignment vertical="center" wrapText="1"/>
    </xf>
    <xf numFmtId="0" fontId="7" fillId="0" borderId="10" xfId="0" applyFont="1" applyBorder="1" applyAlignment="1">
      <alignment horizontal="left" vertical="center" wrapText="1"/>
    </xf>
    <xf numFmtId="0" fontId="7" fillId="0" borderId="11" xfId="1" applyFont="1" applyBorder="1" applyAlignment="1">
      <alignment vertical="center" wrapText="1"/>
    </xf>
    <xf numFmtId="4" fontId="7" fillId="0" borderId="11" xfId="1" applyNumberFormat="1" applyFont="1" applyBorder="1" applyAlignment="1">
      <alignment vertical="center" wrapText="1"/>
    </xf>
    <xf numFmtId="4" fontId="13" fillId="0" borderId="11" xfId="1" applyNumberFormat="1" applyFont="1" applyBorder="1" applyAlignment="1">
      <alignment vertical="center" wrapText="1"/>
    </xf>
    <xf numFmtId="0" fontId="7" fillId="0" borderId="11" xfId="1" applyFont="1" applyFill="1" applyBorder="1" applyAlignment="1">
      <alignment horizontal="center" vertical="center" wrapText="1"/>
    </xf>
    <xf numFmtId="0" fontId="7" fillId="0" borderId="11" xfId="1" applyFont="1" applyFill="1" applyBorder="1" applyAlignment="1">
      <alignment horizontal="left" vertical="center" wrapText="1"/>
    </xf>
    <xf numFmtId="0" fontId="7" fillId="0" borderId="1" xfId="1" applyFont="1" applyFill="1" applyBorder="1" applyAlignment="1">
      <alignment horizontal="left" vertical="center" wrapText="1"/>
    </xf>
    <xf numFmtId="4" fontId="5" fillId="0" borderId="1" xfId="1" applyNumberFormat="1" applyFont="1" applyBorder="1" applyAlignment="1">
      <alignment horizontal="right" vertical="center" wrapText="1"/>
    </xf>
    <xf numFmtId="4" fontId="22" fillId="0" borderId="1" xfId="1" applyNumberFormat="1" applyFont="1" applyBorder="1" applyAlignment="1">
      <alignment horizontal="right" vertical="center" wrapText="1"/>
    </xf>
    <xf numFmtId="0" fontId="7" fillId="0" borderId="0" xfId="0" applyFont="1"/>
    <xf numFmtId="0" fontId="7" fillId="0" borderId="0" xfId="1" applyFont="1" applyAlignment="1">
      <alignment horizontal="center" vertical="center" wrapText="1"/>
    </xf>
    <xf numFmtId="0" fontId="7" fillId="0" borderId="0" xfId="1" applyFont="1" applyAlignment="1">
      <alignment vertical="center" wrapText="1"/>
    </xf>
    <xf numFmtId="4" fontId="7" fillId="0" borderId="0" xfId="1" applyNumberFormat="1" applyFont="1" applyAlignment="1">
      <alignment vertical="center" wrapText="1"/>
    </xf>
    <xf numFmtId="4" fontId="13" fillId="0" borderId="0" xfId="1" applyNumberFormat="1" applyFont="1" applyAlignment="1">
      <alignment vertical="center" wrapText="1"/>
    </xf>
    <xf numFmtId="0" fontId="7" fillId="0" borderId="0" xfId="1" applyFont="1" applyFill="1" applyAlignment="1">
      <alignment horizontal="center" vertical="center" wrapText="1"/>
    </xf>
    <xf numFmtId="0" fontId="7" fillId="0" borderId="0" xfId="1" applyFont="1" applyAlignment="1">
      <alignment horizontal="right" vertical="center" wrapText="1"/>
    </xf>
    <xf numFmtId="4" fontId="22" fillId="0" borderId="0" xfId="1" applyNumberFormat="1" applyFont="1" applyAlignment="1">
      <alignment vertical="center" wrapText="1"/>
    </xf>
    <xf numFmtId="0" fontId="1" fillId="0" borderId="0" xfId="0" applyFont="1" applyFill="1"/>
    <xf numFmtId="0" fontId="1" fillId="0" borderId="0" xfId="1" applyFont="1" applyFill="1" applyBorder="1" applyAlignment="1">
      <alignment horizontal="center" vertical="center" wrapText="1"/>
    </xf>
    <xf numFmtId="0" fontId="1" fillId="0" borderId="0" xfId="0" applyFont="1" applyFill="1" applyAlignment="1">
      <alignment horizontal="center" vertical="center"/>
    </xf>
    <xf numFmtId="0" fontId="1" fillId="0" borderId="0" xfId="1" applyFont="1" applyFill="1" applyAlignment="1">
      <alignment horizontal="center" vertical="center" wrapText="1"/>
    </xf>
    <xf numFmtId="0" fontId="1" fillId="0" borderId="0" xfId="1" applyFont="1" applyFill="1" applyAlignment="1">
      <alignment vertical="center" wrapText="1"/>
    </xf>
    <xf numFmtId="0" fontId="1" fillId="0" borderId="0" xfId="1" applyFont="1" applyFill="1" applyAlignment="1">
      <alignment horizontal="left" vertical="center" wrapText="1"/>
    </xf>
    <xf numFmtId="0" fontId="1" fillId="0" borderId="0" xfId="1" applyFont="1" applyFill="1" applyBorder="1" applyAlignment="1">
      <alignment horizontal="left" vertical="center" wrapText="1"/>
    </xf>
    <xf numFmtId="0" fontId="25" fillId="0" borderId="0" xfId="0" applyFont="1" applyFill="1"/>
    <xf numFmtId="0" fontId="25" fillId="0" borderId="0" xfId="1" applyFont="1" applyFill="1" applyAlignment="1">
      <alignment horizontal="center" vertical="center" wrapText="1"/>
    </xf>
    <xf numFmtId="0" fontId="25" fillId="0" borderId="0" xfId="1" applyFont="1" applyFill="1" applyAlignment="1">
      <alignment vertical="center" wrapText="1"/>
    </xf>
    <xf numFmtId="0" fontId="19" fillId="0" borderId="0" xfId="1" applyFont="1" applyFill="1" applyAlignment="1">
      <alignment vertical="center" wrapText="1"/>
    </xf>
    <xf numFmtId="4" fontId="27" fillId="0" borderId="1" xfId="1" applyNumberFormat="1" applyFont="1" applyFill="1" applyBorder="1" applyAlignment="1">
      <alignment vertical="center" wrapText="1"/>
    </xf>
    <xf numFmtId="0" fontId="27" fillId="0" borderId="17" xfId="1" applyFont="1" applyFill="1" applyBorder="1" applyAlignment="1">
      <alignment horizontal="center" vertical="center" wrapText="1"/>
    </xf>
    <xf numFmtId="0" fontId="27" fillId="0" borderId="2" xfId="1" applyFont="1" applyFill="1" applyBorder="1" applyAlignment="1">
      <alignment vertical="center" wrapText="1"/>
    </xf>
    <xf numFmtId="14" fontId="27" fillId="0" borderId="1" xfId="1" applyNumberFormat="1" applyFont="1" applyFill="1" applyBorder="1" applyAlignment="1">
      <alignment horizontal="center" vertical="center" wrapText="1"/>
    </xf>
    <xf numFmtId="165" fontId="27" fillId="0" borderId="1" xfId="3" applyFont="1" applyFill="1" applyBorder="1" applyAlignment="1">
      <alignment horizontal="center" vertical="center" wrapText="1"/>
    </xf>
    <xf numFmtId="0" fontId="27" fillId="0" borderId="17" xfId="6" applyFont="1" applyFill="1" applyBorder="1" applyAlignment="1">
      <alignment horizontal="center" vertical="center" wrapText="1"/>
    </xf>
    <xf numFmtId="0" fontId="27" fillId="0" borderId="0" xfId="1" applyFont="1" applyFill="1" applyBorder="1" applyAlignment="1">
      <alignment horizontal="left" vertical="center" wrapText="1"/>
    </xf>
    <xf numFmtId="0" fontId="27" fillId="0" borderId="0" xfId="1" applyFont="1" applyFill="1" applyBorder="1" applyAlignment="1">
      <alignment vertical="center" wrapText="1"/>
    </xf>
    <xf numFmtId="0" fontId="27" fillId="0" borderId="0" xfId="1" applyFont="1" applyFill="1" applyBorder="1" applyAlignment="1">
      <alignment horizontal="center" vertical="center" wrapText="1"/>
    </xf>
    <xf numFmtId="0" fontId="27" fillId="0" borderId="0" xfId="0" applyFont="1" applyFill="1" applyAlignment="1">
      <alignment horizontal="center" vertical="center"/>
    </xf>
    <xf numFmtId="0" fontId="26" fillId="0" borderId="0" xfId="0" applyFont="1" applyFill="1"/>
    <xf numFmtId="0" fontId="26" fillId="0" borderId="0" xfId="1" applyFont="1" applyFill="1" applyAlignment="1">
      <alignment horizontal="center" vertical="center" wrapText="1"/>
    </xf>
    <xf numFmtId="0" fontId="26" fillId="0" borderId="0" xfId="1" applyFont="1" applyFill="1" applyAlignment="1">
      <alignment vertical="center" wrapText="1"/>
    </xf>
    <xf numFmtId="0" fontId="27" fillId="0" borderId="25" xfId="1" applyFont="1" applyFill="1" applyBorder="1" applyAlignment="1">
      <alignment horizontal="center" vertical="center" wrapText="1"/>
    </xf>
    <xf numFmtId="4" fontId="27" fillId="0" borderId="6" xfId="1" applyNumberFormat="1" applyFont="1" applyFill="1" applyBorder="1" applyAlignment="1">
      <alignment vertical="center" wrapText="1"/>
    </xf>
    <xf numFmtId="0" fontId="27" fillId="0" borderId="7" xfId="1" applyFont="1" applyFill="1" applyBorder="1" applyAlignment="1">
      <alignment horizontal="center" vertical="center" wrapText="1"/>
    </xf>
    <xf numFmtId="4" fontId="28" fillId="0" borderId="10" xfId="1" applyNumberFormat="1" applyFont="1" applyFill="1" applyBorder="1" applyAlignment="1">
      <alignment horizontal="right" vertical="center" wrapText="1"/>
    </xf>
    <xf numFmtId="0" fontId="27" fillId="0" borderId="1" xfId="1" applyFont="1" applyFill="1" applyBorder="1" applyAlignment="1">
      <alignment horizontal="left" vertical="center" wrapText="1"/>
    </xf>
    <xf numFmtId="0" fontId="27" fillId="0" borderId="11" xfId="1" applyFont="1" applyFill="1" applyBorder="1" applyAlignment="1">
      <alignment vertical="center" wrapText="1"/>
    </xf>
    <xf numFmtId="0" fontId="27" fillId="0" borderId="4" xfId="1" applyFont="1" applyFill="1" applyBorder="1" applyAlignment="1">
      <alignment vertical="center" wrapText="1"/>
    </xf>
    <xf numFmtId="4" fontId="27" fillId="0" borderId="4" xfId="1" applyNumberFormat="1" applyFont="1" applyFill="1" applyBorder="1" applyAlignment="1">
      <alignment vertical="center" wrapText="1"/>
    </xf>
    <xf numFmtId="0" fontId="27" fillId="0" borderId="5" xfId="1" applyFont="1" applyFill="1" applyBorder="1" applyAlignment="1">
      <alignment horizontal="center" vertical="center" wrapText="1"/>
    </xf>
    <xf numFmtId="0" fontId="27" fillId="0" borderId="4" xfId="6" applyFont="1" applyFill="1" applyBorder="1" applyAlignment="1">
      <alignment horizontal="left" vertical="center" wrapText="1"/>
    </xf>
    <xf numFmtId="14" fontId="27" fillId="0" borderId="4" xfId="1" applyNumberFormat="1" applyFont="1" applyFill="1" applyBorder="1" applyAlignment="1">
      <alignment horizontal="center" vertical="center" wrapText="1"/>
    </xf>
    <xf numFmtId="0" fontId="27" fillId="0" borderId="6" xfId="1" applyFont="1" applyFill="1" applyBorder="1" applyAlignment="1">
      <alignment horizontal="left" vertical="center" wrapText="1"/>
    </xf>
    <xf numFmtId="14" fontId="27" fillId="0" borderId="6" xfId="1" applyNumberFormat="1" applyFont="1" applyFill="1" applyBorder="1" applyAlignment="1">
      <alignment horizontal="center" vertical="center" wrapText="1"/>
    </xf>
    <xf numFmtId="0" fontId="27" fillId="0" borderId="4" xfId="1" applyFont="1" applyFill="1" applyBorder="1" applyAlignment="1">
      <alignment horizontal="left" vertical="center" wrapText="1"/>
    </xf>
    <xf numFmtId="0" fontId="27" fillId="0" borderId="36" xfId="1" applyFont="1" applyFill="1" applyBorder="1" applyAlignment="1">
      <alignment vertical="center" wrapText="1"/>
    </xf>
    <xf numFmtId="0" fontId="27" fillId="0" borderId="31" xfId="1" applyFont="1" applyFill="1" applyBorder="1" applyAlignment="1">
      <alignment vertical="center" wrapText="1"/>
    </xf>
    <xf numFmtId="0" fontId="27" fillId="0" borderId="26" xfId="6" applyFont="1" applyFill="1" applyBorder="1" applyAlignment="1">
      <alignment vertical="center" wrapText="1"/>
    </xf>
    <xf numFmtId="0" fontId="27" fillId="0" borderId="31" xfId="6" applyFont="1" applyFill="1" applyBorder="1" applyAlignment="1">
      <alignment vertical="center" wrapText="1"/>
    </xf>
    <xf numFmtId="0" fontId="27" fillId="0" borderId="2" xfId="1" applyFont="1" applyFill="1" applyBorder="1" applyAlignment="1">
      <alignment horizontal="center" vertical="center" wrapText="1"/>
    </xf>
    <xf numFmtId="0" fontId="27" fillId="0" borderId="4" xfId="1" applyFont="1" applyFill="1" applyBorder="1" applyAlignment="1">
      <alignment horizontal="center" vertical="center" wrapText="1"/>
    </xf>
    <xf numFmtId="0" fontId="27" fillId="0" borderId="1" xfId="1" applyFont="1" applyFill="1" applyBorder="1" applyAlignment="1">
      <alignment horizontal="center" vertical="center" wrapText="1"/>
    </xf>
    <xf numFmtId="0" fontId="27" fillId="0" borderId="6" xfId="1" applyFont="1" applyFill="1" applyBorder="1" applyAlignment="1">
      <alignment horizontal="center" vertical="center" wrapText="1"/>
    </xf>
    <xf numFmtId="4" fontId="27" fillId="0" borderId="4" xfId="1" applyNumberFormat="1" applyFont="1" applyFill="1" applyBorder="1" applyAlignment="1">
      <alignment horizontal="center" vertical="center" wrapText="1"/>
    </xf>
    <xf numFmtId="4" fontId="27" fillId="0" borderId="1" xfId="1" applyNumberFormat="1" applyFont="1" applyFill="1" applyBorder="1" applyAlignment="1">
      <alignment horizontal="center" vertical="center" wrapText="1"/>
    </xf>
    <xf numFmtId="4" fontId="27" fillId="0" borderId="6" xfId="1" applyNumberFormat="1" applyFont="1" applyFill="1" applyBorder="1" applyAlignment="1">
      <alignment horizontal="center" vertical="center" wrapText="1"/>
    </xf>
    <xf numFmtId="0" fontId="27" fillId="0" borderId="1" xfId="1" applyFont="1" applyFill="1" applyBorder="1" applyAlignment="1">
      <alignment vertical="center" wrapText="1"/>
    </xf>
    <xf numFmtId="0" fontId="27" fillId="0" borderId="6" xfId="1" applyFont="1" applyFill="1" applyBorder="1" applyAlignment="1">
      <alignment vertical="center" wrapText="1"/>
    </xf>
    <xf numFmtId="0" fontId="27" fillId="0" borderId="4" xfId="6" applyFont="1" applyFill="1" applyBorder="1" applyAlignment="1">
      <alignment vertical="center" wrapText="1"/>
    </xf>
    <xf numFmtId="0" fontId="27" fillId="0" borderId="4" xfId="0" applyFont="1" applyFill="1" applyBorder="1" applyAlignment="1">
      <alignment horizontal="center" vertical="center" wrapText="1"/>
    </xf>
    <xf numFmtId="0" fontId="27" fillId="0" borderId="5" xfId="0" applyFont="1" applyFill="1" applyBorder="1" applyAlignment="1">
      <alignment horizontal="center" vertical="center" wrapText="1"/>
    </xf>
    <xf numFmtId="49" fontId="27" fillId="0" borderId="6" xfId="1" applyNumberFormat="1" applyFont="1" applyFill="1" applyBorder="1" applyAlignment="1">
      <alignment horizontal="left" vertical="top" wrapText="1"/>
    </xf>
    <xf numFmtId="0" fontId="27" fillId="0" borderId="25" xfId="1" applyFont="1" applyFill="1" applyBorder="1" applyAlignment="1">
      <alignment vertical="center" wrapText="1"/>
    </xf>
    <xf numFmtId="0" fontId="27" fillId="0" borderId="27" xfId="1" applyFont="1" applyFill="1" applyBorder="1" applyAlignment="1">
      <alignment vertical="center" wrapText="1"/>
    </xf>
    <xf numFmtId="4" fontId="27" fillId="0" borderId="9" xfId="1" applyNumberFormat="1" applyFont="1" applyFill="1" applyBorder="1" applyAlignment="1">
      <alignment vertical="center" wrapText="1"/>
    </xf>
    <xf numFmtId="49" fontId="27" fillId="0" borderId="9" xfId="1" applyNumberFormat="1" applyFont="1" applyFill="1" applyBorder="1" applyAlignment="1">
      <alignment horizontal="left" vertical="center" wrapText="1"/>
    </xf>
    <xf numFmtId="0" fontId="27" fillId="0" borderId="9" xfId="1" applyFont="1" applyFill="1" applyBorder="1" applyAlignment="1">
      <alignment vertical="center" wrapText="1"/>
    </xf>
    <xf numFmtId="0" fontId="27" fillId="0" borderId="9" xfId="1" applyFont="1" applyFill="1" applyBorder="1" applyAlignment="1">
      <alignment horizontal="center" vertical="center" wrapText="1"/>
    </xf>
    <xf numFmtId="0" fontId="27" fillId="0" borderId="10" xfId="1" applyFont="1" applyFill="1" applyBorder="1" applyAlignment="1">
      <alignment horizontal="center" vertical="center" wrapText="1"/>
    </xf>
    <xf numFmtId="0" fontId="27" fillId="0" borderId="16" xfId="1" applyFont="1" applyFill="1" applyBorder="1" applyAlignment="1">
      <alignment horizontal="center" vertical="center" wrapText="1"/>
    </xf>
    <xf numFmtId="4" fontId="27" fillId="0" borderId="6" xfId="1" applyNumberFormat="1" applyFont="1" applyFill="1" applyBorder="1" applyAlignment="1">
      <alignment horizontal="right" vertical="center" wrapText="1"/>
    </xf>
    <xf numFmtId="0" fontId="27" fillId="0" borderId="1" xfId="6" applyFont="1" applyFill="1" applyBorder="1" applyAlignment="1">
      <alignment horizontal="left" vertical="center" wrapText="1"/>
    </xf>
    <xf numFmtId="0" fontId="27" fillId="0" borderId="6" xfId="6" applyFont="1" applyFill="1" applyBorder="1" applyAlignment="1">
      <alignment horizontal="left" vertical="center" wrapText="1"/>
    </xf>
    <xf numFmtId="49" fontId="27" fillId="0" borderId="36" xfId="1" applyNumberFormat="1" applyFont="1" applyFill="1" applyBorder="1" applyAlignment="1">
      <alignment vertical="center" wrapText="1"/>
    </xf>
    <xf numFmtId="49" fontId="27" fillId="0" borderId="4" xfId="1" applyNumberFormat="1" applyFont="1" applyFill="1" applyBorder="1" applyAlignment="1">
      <alignment horizontal="left" vertical="center" wrapText="1"/>
    </xf>
    <xf numFmtId="49" fontId="27" fillId="0" borderId="1" xfId="6" applyNumberFormat="1" applyFont="1" applyFill="1" applyBorder="1" applyAlignment="1">
      <alignment horizontal="left" vertical="center" wrapText="1"/>
    </xf>
    <xf numFmtId="49" fontId="27" fillId="0" borderId="3" xfId="1" applyNumberFormat="1" applyFont="1" applyFill="1" applyBorder="1" applyAlignment="1">
      <alignment vertical="center" wrapText="1"/>
    </xf>
    <xf numFmtId="49" fontId="27" fillId="0" borderId="31" xfId="1" applyNumberFormat="1" applyFont="1" applyFill="1" applyBorder="1" applyAlignment="1">
      <alignment vertical="center" wrapText="1"/>
    </xf>
    <xf numFmtId="49" fontId="27" fillId="0" borderId="6" xfId="1" applyNumberFormat="1" applyFont="1" applyFill="1" applyBorder="1" applyAlignment="1">
      <alignment horizontal="left" vertical="center" wrapText="1"/>
    </xf>
    <xf numFmtId="0" fontId="27" fillId="0" borderId="9" xfId="1" applyFont="1" applyFill="1" applyBorder="1" applyAlignment="1">
      <alignment horizontal="left" vertical="center" wrapText="1"/>
    </xf>
    <xf numFmtId="0" fontId="27" fillId="0" borderId="6" xfId="1" applyNumberFormat="1" applyFont="1" applyFill="1" applyBorder="1" applyAlignment="1">
      <alignment horizontal="left" vertical="center" wrapText="1"/>
    </xf>
    <xf numFmtId="0" fontId="27" fillId="0" borderId="25" xfId="6" applyFont="1" applyFill="1" applyBorder="1" applyAlignment="1">
      <alignment vertical="center" wrapText="1"/>
    </xf>
    <xf numFmtId="49" fontId="27" fillId="0" borderId="9" xfId="0" applyNumberFormat="1" applyFont="1" applyFill="1" applyBorder="1" applyAlignment="1">
      <alignment vertical="top" wrapText="1"/>
    </xf>
    <xf numFmtId="165" fontId="27" fillId="0" borderId="9" xfId="3" applyFont="1" applyFill="1" applyBorder="1" applyAlignment="1">
      <alignment horizontal="center" vertical="center" wrapText="1"/>
    </xf>
    <xf numFmtId="49" fontId="27" fillId="0" borderId="9" xfId="0" applyNumberFormat="1" applyFont="1" applyFill="1" applyBorder="1" applyAlignment="1">
      <alignment horizontal="left" vertical="top" wrapText="1"/>
    </xf>
    <xf numFmtId="165" fontId="27" fillId="0" borderId="4" xfId="3" applyFont="1" applyFill="1" applyBorder="1" applyAlignment="1">
      <alignment horizontal="center" vertical="center" wrapText="1"/>
    </xf>
    <xf numFmtId="0" fontId="27" fillId="0" borderId="5" xfId="6" applyFont="1" applyFill="1" applyBorder="1" applyAlignment="1">
      <alignment horizontal="center" vertical="center" wrapText="1"/>
    </xf>
    <xf numFmtId="0" fontId="27" fillId="0" borderId="13" xfId="1" applyFont="1" applyFill="1" applyBorder="1" applyAlignment="1">
      <alignment horizontal="center" vertical="center" wrapText="1"/>
    </xf>
    <xf numFmtId="0" fontId="23" fillId="0" borderId="45" xfId="0" applyFont="1" applyFill="1" applyBorder="1" applyAlignment="1">
      <alignment horizontal="center" vertical="center" wrapText="1"/>
    </xf>
    <xf numFmtId="0" fontId="26" fillId="0" borderId="1" xfId="1" applyFont="1" applyFill="1" applyBorder="1" applyAlignment="1">
      <alignment horizontal="center" vertical="center" wrapText="1"/>
    </xf>
    <xf numFmtId="165" fontId="26" fillId="0" borderId="1" xfId="3" applyFont="1" applyFill="1" applyBorder="1" applyAlignment="1">
      <alignment horizontal="center" vertical="center" wrapText="1"/>
    </xf>
    <xf numFmtId="14" fontId="26" fillId="0" borderId="1" xfId="1" applyNumberFormat="1" applyFont="1" applyFill="1" applyBorder="1" applyAlignment="1">
      <alignment horizontal="center" vertical="center" wrapText="1"/>
    </xf>
    <xf numFmtId="0" fontId="1" fillId="0" borderId="1" xfId="6" applyFont="1" applyFill="1" applyBorder="1" applyAlignment="1">
      <alignment horizontal="center" vertical="center" wrapText="1"/>
    </xf>
    <xf numFmtId="0" fontId="26" fillId="0" borderId="17" xfId="6" applyFont="1" applyFill="1" applyBorder="1" applyAlignment="1">
      <alignment horizontal="center" vertical="center" wrapText="1"/>
    </xf>
    <xf numFmtId="0" fontId="26" fillId="0" borderId="3" xfId="1" applyFont="1" applyFill="1" applyBorder="1" applyAlignment="1">
      <alignment horizontal="center" vertical="center" wrapText="1"/>
    </xf>
    <xf numFmtId="165" fontId="26" fillId="0" borderId="3" xfId="3" applyFont="1" applyFill="1" applyBorder="1" applyAlignment="1">
      <alignment horizontal="center" vertical="center" wrapText="1"/>
    </xf>
    <xf numFmtId="14" fontId="26" fillId="0" borderId="3" xfId="1" applyNumberFormat="1" applyFont="1" applyFill="1" applyBorder="1" applyAlignment="1">
      <alignment horizontal="center" vertical="center" wrapText="1"/>
    </xf>
    <xf numFmtId="0" fontId="27" fillId="0" borderId="3" xfId="6" applyFont="1" applyFill="1" applyBorder="1" applyAlignment="1">
      <alignment horizontal="center" vertical="center" wrapText="1"/>
    </xf>
    <xf numFmtId="0" fontId="27" fillId="0" borderId="42" xfId="6" applyFont="1" applyFill="1" applyBorder="1" applyAlignment="1">
      <alignment horizontal="center" vertical="center" wrapText="1"/>
    </xf>
    <xf numFmtId="4" fontId="27" fillId="0" borderId="11" xfId="1" applyNumberFormat="1" applyFont="1" applyFill="1" applyBorder="1" applyAlignment="1">
      <alignment vertical="center" wrapText="1"/>
    </xf>
    <xf numFmtId="14" fontId="27" fillId="0" borderId="18" xfId="1" applyNumberFormat="1" applyFont="1" applyFill="1" applyBorder="1" applyAlignment="1">
      <alignment horizontal="center" vertical="center" wrapText="1"/>
    </xf>
    <xf numFmtId="14" fontId="27" fillId="0" borderId="33" xfId="6" applyNumberFormat="1" applyFont="1" applyFill="1" applyBorder="1" applyAlignment="1">
      <alignment horizontal="center" vertical="center" wrapText="1"/>
    </xf>
    <xf numFmtId="14" fontId="27" fillId="0" borderId="35" xfId="6" applyNumberFormat="1" applyFont="1" applyFill="1" applyBorder="1" applyAlignment="1">
      <alignment horizontal="center" vertical="center" wrapText="1"/>
    </xf>
    <xf numFmtId="0" fontId="6" fillId="0" borderId="0" xfId="1" applyFont="1" applyAlignment="1">
      <alignment horizontal="center" vertical="center" wrapText="1"/>
    </xf>
    <xf numFmtId="0" fontId="9" fillId="2" borderId="3"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5" fillId="0" borderId="0" xfId="0" applyFont="1" applyAlignment="1">
      <alignment horizontal="center"/>
    </xf>
    <xf numFmtId="10" fontId="9" fillId="2" borderId="3" xfId="5" applyNumberFormat="1" applyFont="1" applyFill="1" applyBorder="1" applyAlignment="1">
      <alignment horizontal="center" vertical="center" wrapText="1"/>
    </xf>
    <xf numFmtId="10" fontId="9" fillId="2" borderId="11" xfId="5" applyNumberFormat="1" applyFont="1" applyFill="1" applyBorder="1" applyAlignment="1">
      <alignment horizontal="center" vertical="center" wrapText="1"/>
    </xf>
    <xf numFmtId="0" fontId="23" fillId="0" borderId="28" xfId="1" applyFont="1" applyFill="1" applyBorder="1" applyAlignment="1">
      <alignment horizontal="center" vertical="center" wrapText="1"/>
    </xf>
    <xf numFmtId="0" fontId="23" fillId="0" borderId="16" xfId="1" applyFont="1" applyFill="1" applyBorder="1" applyAlignment="1">
      <alignment horizontal="center" vertical="center" wrapText="1"/>
    </xf>
    <xf numFmtId="0" fontId="23" fillId="0" borderId="13" xfId="1" applyFont="1" applyFill="1" applyBorder="1" applyAlignment="1">
      <alignment horizontal="center" vertical="center" wrapText="1"/>
    </xf>
    <xf numFmtId="0" fontId="27" fillId="0" borderId="37" xfId="1" applyFont="1" applyFill="1" applyBorder="1" applyAlignment="1">
      <alignment horizontal="center" vertical="center" wrapText="1"/>
    </xf>
    <xf numFmtId="0" fontId="27" fillId="0" borderId="39" xfId="1" applyFont="1" applyFill="1" applyBorder="1" applyAlignment="1">
      <alignment horizontal="center" vertical="center" wrapText="1"/>
    </xf>
    <xf numFmtId="0" fontId="27" fillId="0" borderId="2" xfId="1" applyFont="1" applyFill="1" applyBorder="1" applyAlignment="1">
      <alignment horizontal="center" vertical="center" wrapText="1"/>
    </xf>
    <xf numFmtId="14" fontId="27" fillId="0" borderId="18" xfId="1" applyNumberFormat="1" applyFont="1" applyFill="1" applyBorder="1" applyAlignment="1">
      <alignment horizontal="center" vertical="center" wrapText="1"/>
    </xf>
    <xf numFmtId="0" fontId="27" fillId="0" borderId="18" xfId="1" applyFont="1" applyFill="1" applyBorder="1" applyAlignment="1">
      <alignment horizontal="center" vertical="center" wrapText="1"/>
    </xf>
    <xf numFmtId="0" fontId="27" fillId="0" borderId="37" xfId="1" applyFont="1" applyFill="1" applyBorder="1" applyAlignment="1">
      <alignment horizontal="left" vertical="center" wrapText="1"/>
    </xf>
    <xf numFmtId="0" fontId="27" fillId="0" borderId="39" xfId="1" applyFont="1" applyFill="1" applyBorder="1" applyAlignment="1">
      <alignment horizontal="left" vertical="center" wrapText="1"/>
    </xf>
    <xf numFmtId="0" fontId="27" fillId="0" borderId="14" xfId="1" applyFont="1" applyFill="1" applyBorder="1" applyAlignment="1">
      <alignment horizontal="center" vertical="center" wrapText="1"/>
    </xf>
    <xf numFmtId="0" fontId="27" fillId="0" borderId="32" xfId="1" applyFont="1" applyFill="1" applyBorder="1" applyAlignment="1">
      <alignment horizontal="center" vertical="center" wrapText="1"/>
    </xf>
    <xf numFmtId="0" fontId="27" fillId="0" borderId="28" xfId="1" applyFont="1" applyFill="1" applyBorder="1" applyAlignment="1">
      <alignment horizontal="center" vertical="center" wrapText="1"/>
    </xf>
    <xf numFmtId="0" fontId="27" fillId="0" borderId="13" xfId="1" applyFont="1" applyFill="1" applyBorder="1" applyAlignment="1">
      <alignment horizontal="center" vertical="center" wrapText="1"/>
    </xf>
    <xf numFmtId="0" fontId="27" fillId="0" borderId="41" xfId="1" applyFont="1" applyFill="1" applyBorder="1" applyAlignment="1">
      <alignment horizontal="center" vertical="center" wrapText="1"/>
    </xf>
    <xf numFmtId="0" fontId="27" fillId="0" borderId="38" xfId="1" applyFont="1" applyFill="1" applyBorder="1" applyAlignment="1">
      <alignment horizontal="center" vertical="center" wrapText="1"/>
    </xf>
    <xf numFmtId="0" fontId="27" fillId="0" borderId="40" xfId="1" applyFont="1" applyFill="1" applyBorder="1" applyAlignment="1">
      <alignment horizontal="center" vertical="center" wrapText="1"/>
    </xf>
    <xf numFmtId="0" fontId="27" fillId="0" borderId="26" xfId="1" applyFont="1" applyFill="1" applyBorder="1" applyAlignment="1">
      <alignment horizontal="center" vertical="center" wrapText="1"/>
    </xf>
    <xf numFmtId="0" fontId="27" fillId="0" borderId="15" xfId="1" applyFont="1" applyFill="1" applyBorder="1" applyAlignment="1">
      <alignment horizontal="center" vertical="center" wrapText="1"/>
    </xf>
    <xf numFmtId="14" fontId="27" fillId="0" borderId="33" xfId="1" applyNumberFormat="1" applyFont="1" applyFill="1" applyBorder="1" applyAlignment="1">
      <alignment horizontal="center" vertical="center" wrapText="1"/>
    </xf>
    <xf numFmtId="0" fontId="27" fillId="0" borderId="34" xfId="1" applyFont="1" applyFill="1" applyBorder="1" applyAlignment="1">
      <alignment horizontal="center" vertical="center" wrapText="1"/>
    </xf>
    <xf numFmtId="0" fontId="27" fillId="0" borderId="4" xfId="1" applyFont="1" applyFill="1" applyBorder="1" applyAlignment="1">
      <alignment vertical="center" wrapText="1"/>
    </xf>
    <xf numFmtId="0" fontId="27" fillId="0" borderId="6" xfId="1" applyFont="1" applyFill="1" applyBorder="1" applyAlignment="1">
      <alignment vertical="center" wrapText="1"/>
    </xf>
    <xf numFmtId="0" fontId="27" fillId="0" borderId="4" xfId="1" applyFont="1" applyFill="1" applyBorder="1" applyAlignment="1">
      <alignment horizontal="center" vertical="center" wrapText="1"/>
    </xf>
    <xf numFmtId="0" fontId="27" fillId="0" borderId="1" xfId="1" applyFont="1" applyFill="1" applyBorder="1" applyAlignment="1">
      <alignment horizontal="center" vertical="center" wrapText="1"/>
    </xf>
    <xf numFmtId="0" fontId="27" fillId="0" borderId="6" xfId="1" applyFont="1" applyFill="1" applyBorder="1" applyAlignment="1">
      <alignment horizontal="center" vertical="center" wrapText="1"/>
    </xf>
    <xf numFmtId="0" fontId="27" fillId="0" borderId="41" xfId="1" applyFont="1" applyFill="1" applyBorder="1" applyAlignment="1">
      <alignment horizontal="left" vertical="center" wrapText="1"/>
    </xf>
    <xf numFmtId="0" fontId="27" fillId="0" borderId="38" xfId="1" applyFont="1" applyFill="1" applyBorder="1" applyAlignment="1">
      <alignment horizontal="left" vertical="center" wrapText="1"/>
    </xf>
    <xf numFmtId="0" fontId="27" fillId="0" borderId="1" xfId="1" applyFont="1" applyFill="1" applyBorder="1" applyAlignment="1">
      <alignment vertical="center" wrapText="1"/>
    </xf>
    <xf numFmtId="0" fontId="27" fillId="0" borderId="3" xfId="1" applyFont="1" applyFill="1" applyBorder="1" applyAlignment="1">
      <alignment vertical="center" wrapText="1"/>
    </xf>
    <xf numFmtId="0" fontId="27" fillId="0" borderId="19" xfId="1" applyFont="1" applyFill="1" applyBorder="1" applyAlignment="1">
      <alignment horizontal="left" vertical="center" wrapText="1"/>
    </xf>
    <xf numFmtId="0" fontId="27" fillId="0" borderId="20" xfId="1" applyFont="1" applyFill="1" applyBorder="1" applyAlignment="1">
      <alignment horizontal="left" vertical="center" wrapText="1"/>
    </xf>
    <xf numFmtId="0" fontId="27" fillId="0" borderId="4" xfId="1" applyFont="1" applyFill="1" applyBorder="1" applyAlignment="1">
      <alignment horizontal="left" vertical="center" wrapText="1"/>
    </xf>
    <xf numFmtId="0" fontId="27" fillId="0" borderId="6" xfId="1" applyFont="1" applyFill="1" applyBorder="1" applyAlignment="1">
      <alignment horizontal="left" vertical="center" wrapText="1"/>
    </xf>
    <xf numFmtId="0" fontId="27" fillId="0" borderId="28" xfId="1" applyFont="1" applyFill="1" applyBorder="1" applyAlignment="1">
      <alignment horizontal="left" vertical="center" wrapText="1"/>
    </xf>
    <xf numFmtId="0" fontId="27" fillId="0" borderId="16" xfId="1" applyFont="1" applyFill="1" applyBorder="1" applyAlignment="1">
      <alignment horizontal="left" vertical="center" wrapText="1"/>
    </xf>
    <xf numFmtId="0" fontId="27" fillId="0" borderId="13" xfId="1" applyFont="1" applyFill="1" applyBorder="1" applyAlignment="1">
      <alignment horizontal="left" vertical="center" wrapText="1"/>
    </xf>
    <xf numFmtId="0" fontId="27" fillId="0" borderId="13" xfId="0" applyFont="1" applyFill="1" applyBorder="1" applyAlignment="1">
      <alignment wrapText="1"/>
    </xf>
    <xf numFmtId="0" fontId="23" fillId="0" borderId="28"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7" fillId="0" borderId="16" xfId="1" applyFont="1" applyFill="1" applyBorder="1" applyAlignment="1">
      <alignment horizontal="center" vertical="center" wrapText="1"/>
    </xf>
    <xf numFmtId="0" fontId="27" fillId="0" borderId="33" xfId="1" applyFont="1" applyFill="1" applyBorder="1" applyAlignment="1">
      <alignment horizontal="center" vertical="center" wrapText="1"/>
    </xf>
    <xf numFmtId="4" fontId="27" fillId="0" borderId="4" xfId="1" applyNumberFormat="1" applyFont="1" applyFill="1" applyBorder="1" applyAlignment="1">
      <alignment horizontal="center" vertical="center" wrapText="1"/>
    </xf>
    <xf numFmtId="4" fontId="27" fillId="0" borderId="1" xfId="1" applyNumberFormat="1" applyFont="1" applyFill="1" applyBorder="1" applyAlignment="1">
      <alignment horizontal="center" vertical="center" wrapText="1"/>
    </xf>
    <xf numFmtId="4" fontId="27" fillId="0" borderId="6" xfId="1" applyNumberFormat="1" applyFont="1" applyFill="1" applyBorder="1" applyAlignment="1">
      <alignment horizontal="center" vertical="center" wrapText="1"/>
    </xf>
    <xf numFmtId="49" fontId="27" fillId="0" borderId="43" xfId="1" applyNumberFormat="1" applyFont="1" applyFill="1" applyBorder="1" applyAlignment="1">
      <alignment horizontal="center" vertical="center" wrapText="1"/>
    </xf>
    <xf numFmtId="49" fontId="27" fillId="0" borderId="44" xfId="1" applyNumberFormat="1" applyFont="1" applyFill="1" applyBorder="1" applyAlignment="1">
      <alignment horizontal="center" vertical="center" wrapText="1"/>
    </xf>
    <xf numFmtId="0" fontId="23" fillId="0" borderId="25" xfId="1" applyFont="1" applyFill="1" applyBorder="1" applyAlignment="1">
      <alignment horizontal="center" vertical="center" wrapText="1"/>
    </xf>
    <xf numFmtId="0" fontId="23" fillId="0" borderId="29" xfId="1"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28" fillId="0" borderId="24" xfId="1" applyFont="1" applyFill="1" applyBorder="1" applyAlignment="1">
      <alignment horizontal="center" vertical="center" wrapText="1"/>
    </xf>
    <xf numFmtId="0" fontId="28" fillId="0" borderId="27" xfId="1" applyFont="1" applyFill="1" applyBorder="1" applyAlignment="1">
      <alignment horizontal="center" vertical="center" wrapText="1"/>
    </xf>
    <xf numFmtId="14" fontId="27" fillId="0" borderId="32" xfId="1" applyNumberFormat="1" applyFont="1" applyFill="1" applyBorder="1" applyAlignment="1">
      <alignment horizontal="center" vertical="center" wrapText="1"/>
    </xf>
    <xf numFmtId="49" fontId="27" fillId="0" borderId="37" xfId="1" applyNumberFormat="1" applyFont="1" applyFill="1" applyBorder="1" applyAlignment="1">
      <alignment horizontal="left" vertical="center" wrapText="1"/>
    </xf>
    <xf numFmtId="49" fontId="27" fillId="0" borderId="38" xfId="1" applyNumberFormat="1" applyFont="1" applyFill="1" applyBorder="1" applyAlignment="1">
      <alignment horizontal="left" vertical="center" wrapText="1"/>
    </xf>
    <xf numFmtId="49" fontId="27" fillId="0" borderId="40" xfId="1" applyNumberFormat="1" applyFont="1" applyFill="1" applyBorder="1" applyAlignment="1">
      <alignment horizontal="left" vertical="center" wrapText="1"/>
    </xf>
    <xf numFmtId="49" fontId="27" fillId="0" borderId="39" xfId="1" applyNumberFormat="1" applyFont="1" applyFill="1" applyBorder="1" applyAlignment="1">
      <alignment horizontal="left" vertical="center" wrapText="1"/>
    </xf>
    <xf numFmtId="0" fontId="7" fillId="0" borderId="21" xfId="1" applyFont="1" applyBorder="1" applyAlignment="1">
      <alignment horizontal="center" vertical="center" wrapText="1"/>
    </xf>
    <xf numFmtId="0" fontId="7" fillId="0" borderId="23" xfId="1" applyFont="1" applyBorder="1" applyAlignment="1">
      <alignment horizontal="center" vertical="center" wrapText="1"/>
    </xf>
    <xf numFmtId="0" fontId="7" fillId="0" borderId="4" xfId="1" applyFont="1" applyBorder="1" applyAlignment="1">
      <alignment horizontal="center" vertical="center" wrapText="1"/>
    </xf>
    <xf numFmtId="0" fontId="7" fillId="0" borderId="6" xfId="1" applyFont="1" applyBorder="1" applyAlignment="1">
      <alignment horizontal="center" vertical="center" wrapText="1"/>
    </xf>
    <xf numFmtId="0" fontId="7" fillId="0" borderId="4" xfId="1" applyFont="1" applyBorder="1" applyAlignment="1">
      <alignment horizontal="left" vertical="center" wrapText="1"/>
    </xf>
    <xf numFmtId="0" fontId="7" fillId="0" borderId="6" xfId="1" applyFont="1" applyBorder="1" applyAlignment="1">
      <alignment horizontal="left" vertical="center" wrapText="1"/>
    </xf>
    <xf numFmtId="4" fontId="7" fillId="0" borderId="19" xfId="1" applyNumberFormat="1" applyFont="1" applyBorder="1" applyAlignment="1">
      <alignment horizontal="right" vertical="center" wrapText="1"/>
    </xf>
    <xf numFmtId="4" fontId="7" fillId="0" borderId="20" xfId="1" applyNumberFormat="1" applyFont="1" applyBorder="1" applyAlignment="1">
      <alignment horizontal="right" vertical="center" wrapText="1"/>
    </xf>
    <xf numFmtId="0" fontId="7" fillId="0" borderId="4" xfId="1" applyFont="1" applyFill="1" applyBorder="1" applyAlignment="1">
      <alignment horizontal="center" vertical="center" wrapText="1"/>
    </xf>
    <xf numFmtId="0" fontId="7" fillId="0" borderId="6" xfId="1" applyFont="1" applyFill="1" applyBorder="1" applyAlignment="1">
      <alignment horizontal="center" vertical="center" wrapText="1"/>
    </xf>
    <xf numFmtId="0" fontId="19" fillId="0" borderId="0" xfId="1" applyFont="1" applyAlignment="1">
      <alignment horizontal="center" vertical="center" wrapText="1"/>
    </xf>
    <xf numFmtId="0" fontId="23" fillId="0" borderId="0" xfId="1" applyFont="1" applyAlignment="1">
      <alignment horizontal="center" vertical="center" wrapText="1"/>
    </xf>
    <xf numFmtId="0" fontId="5" fillId="2" borderId="18" xfId="1" applyFont="1" applyFill="1" applyBorder="1" applyAlignment="1">
      <alignment horizontal="center" vertical="center" wrapText="1"/>
    </xf>
    <xf numFmtId="0" fontId="7" fillId="0" borderId="17" xfId="1" applyFont="1" applyFill="1" applyBorder="1" applyAlignment="1">
      <alignment horizontal="left" vertical="center" wrapText="1"/>
    </xf>
    <xf numFmtId="0" fontId="7" fillId="0" borderId="7" xfId="1" applyFont="1" applyFill="1" applyBorder="1" applyAlignment="1">
      <alignment horizontal="left" vertical="center" wrapText="1"/>
    </xf>
    <xf numFmtId="0" fontId="7" fillId="0" borderId="1" xfId="1" applyFont="1" applyBorder="1" applyAlignment="1">
      <alignment horizontal="center" vertical="center" wrapText="1"/>
    </xf>
    <xf numFmtId="0" fontId="7" fillId="0" borderId="1" xfId="1" applyFont="1" applyBorder="1" applyAlignment="1">
      <alignment horizontal="left" vertical="center" wrapText="1"/>
    </xf>
    <xf numFmtId="0" fontId="7" fillId="0" borderId="5" xfId="1" applyFont="1" applyFill="1" applyBorder="1" applyAlignment="1">
      <alignment horizontal="left" vertical="center" wrapText="1"/>
    </xf>
    <xf numFmtId="0" fontId="7" fillId="0" borderId="22" xfId="1" applyFont="1" applyBorder="1" applyAlignment="1">
      <alignment horizontal="center" vertical="center" wrapText="1"/>
    </xf>
    <xf numFmtId="0" fontId="7" fillId="0" borderId="5" xfId="1" applyFont="1" applyBorder="1" applyAlignment="1">
      <alignment horizontal="left" vertical="center" wrapText="1"/>
    </xf>
    <xf numFmtId="0" fontId="7" fillId="0" borderId="7" xfId="1" applyFont="1" applyBorder="1" applyAlignment="1">
      <alignment horizontal="left" vertical="center" wrapText="1"/>
    </xf>
    <xf numFmtId="0" fontId="5" fillId="5" borderId="18" xfId="1" applyFont="1" applyFill="1" applyBorder="1" applyAlignment="1">
      <alignment horizontal="center" vertical="center" wrapText="1"/>
    </xf>
    <xf numFmtId="0" fontId="5" fillId="0" borderId="1" xfId="1" applyFont="1" applyBorder="1" applyAlignment="1">
      <alignment horizontal="center" vertical="center" wrapText="1"/>
    </xf>
    <xf numFmtId="0" fontId="5" fillId="0" borderId="11" xfId="1" applyFont="1" applyBorder="1" applyAlignment="1">
      <alignment horizontal="center" vertical="center" wrapText="1"/>
    </xf>
    <xf numFmtId="4" fontId="21" fillId="0" borderId="19" xfId="1" applyNumberFormat="1" applyFont="1" applyBorder="1" applyAlignment="1">
      <alignment horizontal="right" vertical="center" wrapText="1"/>
    </xf>
    <xf numFmtId="4" fontId="21" fillId="0" borderId="12" xfId="1" applyNumberFormat="1" applyFont="1" applyBorder="1" applyAlignment="1">
      <alignment horizontal="right" vertical="center" wrapText="1"/>
    </xf>
    <xf numFmtId="4" fontId="21" fillId="0" borderId="20" xfId="1" applyNumberFormat="1" applyFont="1" applyBorder="1" applyAlignment="1">
      <alignment horizontal="right" vertical="center" wrapText="1"/>
    </xf>
    <xf numFmtId="4" fontId="20" fillId="0" borderId="19" xfId="1" applyNumberFormat="1" applyFont="1" applyBorder="1" applyAlignment="1">
      <alignment horizontal="right" vertical="center" wrapText="1"/>
    </xf>
    <xf numFmtId="4" fontId="20" fillId="0" borderId="20" xfId="1" applyNumberFormat="1" applyFont="1" applyBorder="1" applyAlignment="1">
      <alignment horizontal="right" vertical="center" wrapText="1"/>
    </xf>
    <xf numFmtId="4" fontId="7" fillId="0" borderId="12" xfId="1" applyNumberFormat="1" applyFont="1" applyBorder="1" applyAlignment="1">
      <alignment horizontal="right" vertical="center" wrapText="1"/>
    </xf>
    <xf numFmtId="0" fontId="7" fillId="0" borderId="11" xfId="1" applyFont="1" applyBorder="1" applyAlignment="1">
      <alignment horizontal="left" vertical="center" wrapText="1"/>
    </xf>
    <xf numFmtId="4" fontId="7" fillId="0" borderId="4" xfId="1" applyNumberFormat="1" applyFont="1" applyBorder="1" applyAlignment="1">
      <alignment horizontal="center" vertical="center" wrapText="1"/>
    </xf>
    <xf numFmtId="4" fontId="7" fillId="0" borderId="1" xfId="1" applyNumberFormat="1" applyFont="1" applyBorder="1" applyAlignment="1">
      <alignment horizontal="center" vertical="center" wrapText="1"/>
    </xf>
    <xf numFmtId="4" fontId="7" fillId="0" borderId="6" xfId="1" applyNumberFormat="1" applyFont="1" applyBorder="1" applyAlignment="1">
      <alignment horizontal="center" vertical="center" wrapText="1"/>
    </xf>
  </cellXfs>
  <cellStyles count="10">
    <cellStyle name="Cancel" xfId="1"/>
    <cellStyle name="Cancel 2" xfId="6"/>
    <cellStyle name="Euro" xfId="2"/>
    <cellStyle name="Millares" xfId="3" builtinId="3"/>
    <cellStyle name="Millares 2" xfId="8"/>
    <cellStyle name="Normal" xfId="0" builtinId="0"/>
    <cellStyle name="Normal 2" xfId="7"/>
    <cellStyle name="Normal 6" xfId="4"/>
    <cellStyle name="Normal 6 2" xfId="9"/>
    <cellStyle name="Porcentaje" xfId="5" builtinId="5"/>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1016647</xdr:colOff>
      <xdr:row>0</xdr:row>
      <xdr:rowOff>884464</xdr:rowOff>
    </xdr:to>
    <xdr:pic>
      <xdr:nvPicPr>
        <xdr:cNvPr id="2" name="Imagen 1" descr="LOGO-NUEVO-ESSALU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11504" cy="884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INFORMES%20EJECUCION%20DE%20INVERSIONES\2017\Anexo%20Informe%20Ejecuci&#243;n%20de%20Proyec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ANEXO 2"/>
      <sheetName val="ANEXO 2A"/>
      <sheetName val="ANEXO 1"/>
    </sheetNames>
    <sheetDataSet>
      <sheetData sheetId="0" refreshError="1"/>
      <sheetData sheetId="1" refreshError="1">
        <row r="9">
          <cell r="K9">
            <v>5890926.3399999999</v>
          </cell>
        </row>
        <row r="10">
          <cell r="K10">
            <v>2448584</v>
          </cell>
        </row>
        <row r="12">
          <cell r="K12">
            <v>1574135.61</v>
          </cell>
        </row>
        <row r="15">
          <cell r="K15">
            <v>5922799</v>
          </cell>
        </row>
        <row r="16">
          <cell r="K16">
            <v>2367338</v>
          </cell>
        </row>
        <row r="18">
          <cell r="K18">
            <v>0</v>
          </cell>
        </row>
        <row r="19">
          <cell r="K19">
            <v>1078702</v>
          </cell>
        </row>
        <row r="20">
          <cell r="K20">
            <v>358280</v>
          </cell>
        </row>
        <row r="22">
          <cell r="K22">
            <v>0</v>
          </cell>
        </row>
        <row r="23">
          <cell r="K23">
            <v>408870</v>
          </cell>
        </row>
        <row r="24">
          <cell r="K24">
            <v>4436771</v>
          </cell>
        </row>
        <row r="27">
          <cell r="K27">
            <v>9092751</v>
          </cell>
        </row>
        <row r="29">
          <cell r="K29">
            <v>9031768</v>
          </cell>
        </row>
        <row r="32">
          <cell r="K32">
            <v>3964908</v>
          </cell>
        </row>
        <row r="34">
          <cell r="K34">
            <v>75938</v>
          </cell>
        </row>
        <row r="35">
          <cell r="K35">
            <v>177087</v>
          </cell>
        </row>
        <row r="38">
          <cell r="K38">
            <v>6011307</v>
          </cell>
        </row>
        <row r="40">
          <cell r="K40">
            <v>216779</v>
          </cell>
        </row>
        <row r="41">
          <cell r="K41">
            <v>1665370</v>
          </cell>
        </row>
        <row r="45">
          <cell r="K45">
            <v>215032</v>
          </cell>
        </row>
        <row r="46">
          <cell r="K46">
            <v>1528520</v>
          </cell>
        </row>
        <row r="50">
          <cell r="K50">
            <v>3269530.77</v>
          </cell>
        </row>
        <row r="52">
          <cell r="K52">
            <v>1480444.61</v>
          </cell>
        </row>
        <row r="55">
          <cell r="K55">
            <v>6130692</v>
          </cell>
        </row>
        <row r="56">
          <cell r="K56">
            <v>2132222.4</v>
          </cell>
        </row>
        <row r="58">
          <cell r="K58">
            <v>3135221</v>
          </cell>
        </row>
      </sheetData>
      <sheetData sheetId="2" refreshError="1">
        <row r="7">
          <cell r="K7">
            <v>48000</v>
          </cell>
        </row>
        <row r="11">
          <cell r="K11">
            <v>0</v>
          </cell>
        </row>
        <row r="13">
          <cell r="K13">
            <v>100000</v>
          </cell>
        </row>
        <row r="16">
          <cell r="K16">
            <v>4455771</v>
          </cell>
        </row>
        <row r="17">
          <cell r="K17">
            <v>300140</v>
          </cell>
        </row>
        <row r="20">
          <cell r="K20">
            <v>981340</v>
          </cell>
        </row>
        <row r="21">
          <cell r="K21">
            <v>47901.16</v>
          </cell>
        </row>
        <row r="23">
          <cell r="K23">
            <v>0</v>
          </cell>
        </row>
        <row r="24">
          <cell r="K24">
            <v>1516453</v>
          </cell>
        </row>
        <row r="25">
          <cell r="K25">
            <v>40260</v>
          </cell>
        </row>
        <row r="27">
          <cell r="K27">
            <v>10000</v>
          </cell>
        </row>
        <row r="31">
          <cell r="K31">
            <v>0</v>
          </cell>
        </row>
        <row r="32">
          <cell r="K32">
            <v>2875416.47</v>
          </cell>
        </row>
        <row r="33">
          <cell r="K33">
            <v>840101</v>
          </cell>
        </row>
        <row r="35">
          <cell r="K35">
            <v>5000</v>
          </cell>
        </row>
        <row r="39">
          <cell r="K39">
            <v>0</v>
          </cell>
        </row>
        <row r="40">
          <cell r="K40">
            <v>428675</v>
          </cell>
        </row>
        <row r="41">
          <cell r="K41">
            <v>150408.5</v>
          </cell>
        </row>
        <row r="43">
          <cell r="K43">
            <v>260000</v>
          </cell>
        </row>
        <row r="45">
          <cell r="K45">
            <v>580664.27</v>
          </cell>
        </row>
        <row r="48">
          <cell r="K48">
            <v>161363.5</v>
          </cell>
        </row>
        <row r="50">
          <cell r="K50">
            <v>799038.6</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G13"/>
  <sheetViews>
    <sheetView workbookViewId="0">
      <selection activeCell="F5" sqref="F5:F6"/>
    </sheetView>
  </sheetViews>
  <sheetFormatPr baseColWidth="10" defaultRowHeight="12.75" x14ac:dyDescent="0.2"/>
  <cols>
    <col min="2" max="2" width="35.140625" customWidth="1"/>
    <col min="5" max="5" width="12.85546875" customWidth="1"/>
    <col min="6" max="6" width="12.7109375" customWidth="1"/>
    <col min="7" max="7" width="33.28515625" customWidth="1"/>
  </cols>
  <sheetData>
    <row r="5" spans="2:7" ht="25.5" x14ac:dyDescent="0.2">
      <c r="B5" s="25" t="s">
        <v>20</v>
      </c>
      <c r="C5" s="25" t="s">
        <v>54</v>
      </c>
      <c r="D5" s="25" t="s">
        <v>93</v>
      </c>
      <c r="E5" s="29" t="s">
        <v>125</v>
      </c>
      <c r="F5" s="25" t="s">
        <v>25</v>
      </c>
      <c r="G5" s="25" t="s">
        <v>78</v>
      </c>
    </row>
    <row r="6" spans="2:7" ht="84.6" customHeight="1" x14ac:dyDescent="0.2">
      <c r="B6" s="3" t="s">
        <v>28</v>
      </c>
      <c r="C6" s="4">
        <v>5526271.46</v>
      </c>
      <c r="D6" s="4">
        <v>2210508.5840000003</v>
      </c>
      <c r="E6" s="24">
        <f>+C6-D6</f>
        <v>3315762.8759999997</v>
      </c>
      <c r="F6" s="8" t="s">
        <v>97</v>
      </c>
      <c r="G6" s="30" t="s">
        <v>106</v>
      </c>
    </row>
    <row r="7" spans="2:7" ht="60.6" customHeight="1" x14ac:dyDescent="0.2">
      <c r="B7" s="3" t="s">
        <v>65</v>
      </c>
      <c r="C7" s="4">
        <v>9523547</v>
      </c>
      <c r="D7" s="4">
        <v>1904709.4</v>
      </c>
      <c r="E7" s="24">
        <f>+C7-D7</f>
        <v>7618837.5999999996</v>
      </c>
      <c r="F7" s="6" t="s">
        <v>26</v>
      </c>
      <c r="G7" s="13" t="s">
        <v>130</v>
      </c>
    </row>
    <row r="8" spans="2:7" ht="102.6" customHeight="1" x14ac:dyDescent="0.2">
      <c r="B8" s="3" t="s">
        <v>6</v>
      </c>
      <c r="C8" s="4">
        <v>8365692</v>
      </c>
      <c r="D8" s="4">
        <f>+C8*0.2</f>
        <v>1673138.4000000001</v>
      </c>
      <c r="E8" s="24">
        <f>+C8-D8</f>
        <v>6692553.5999999996</v>
      </c>
      <c r="F8" s="8" t="s">
        <v>102</v>
      </c>
      <c r="G8" s="7" t="s">
        <v>131</v>
      </c>
    </row>
    <row r="9" spans="2:7" ht="18" customHeight="1" x14ac:dyDescent="0.2">
      <c r="B9" s="3" t="s">
        <v>128</v>
      </c>
      <c r="C9" s="4"/>
      <c r="D9" s="4"/>
      <c r="E9" s="24">
        <v>845084.59</v>
      </c>
      <c r="F9" s="8"/>
      <c r="G9" s="7"/>
    </row>
    <row r="10" spans="2:7" ht="21" customHeight="1" x14ac:dyDescent="0.2">
      <c r="B10" s="33" t="s">
        <v>129</v>
      </c>
      <c r="C10" s="32"/>
      <c r="D10" s="32"/>
      <c r="E10" s="31">
        <f>SUM(E6:E9)</f>
        <v>18472238.665999997</v>
      </c>
      <c r="F10" s="32"/>
      <c r="G10" s="32"/>
    </row>
    <row r="13" spans="2:7" x14ac:dyDescent="0.2">
      <c r="E13" s="27"/>
    </row>
  </sheetData>
  <phoneticPr fontId="11" type="noConversion"/>
  <pageMargins left="0.75" right="0.75" top="1" bottom="1"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54"/>
  <sheetViews>
    <sheetView zoomScale="96" zoomScaleNormal="96" workbookViewId="0">
      <selection activeCell="F5" sqref="F5:F6"/>
    </sheetView>
  </sheetViews>
  <sheetFormatPr baseColWidth="10" defaultRowHeight="12.75" x14ac:dyDescent="0.2"/>
  <cols>
    <col min="2" max="2" width="4.5703125" style="5" customWidth="1"/>
    <col min="3" max="3" width="11" style="5" customWidth="1"/>
    <col min="4" max="4" width="32.140625" style="1" customWidth="1"/>
    <col min="5" max="5" width="9.140625" style="2" customWidth="1"/>
    <col min="6" max="6" width="9.5703125" style="2" customWidth="1"/>
    <col min="7" max="7" width="39" style="15" customWidth="1"/>
    <col min="8" max="8" width="23.7109375" style="15" customWidth="1"/>
    <col min="9" max="10" width="11" style="14" customWidth="1"/>
  </cols>
  <sheetData>
    <row r="2" spans="2:11" ht="15.6" customHeight="1" x14ac:dyDescent="0.2">
      <c r="B2" s="211"/>
      <c r="C2" s="211"/>
      <c r="D2" s="211"/>
      <c r="E2" s="211"/>
      <c r="F2" s="211"/>
      <c r="G2" s="211"/>
      <c r="H2"/>
      <c r="I2" s="9"/>
      <c r="J2" s="9"/>
    </row>
    <row r="3" spans="2:11" ht="21.75" customHeight="1" x14ac:dyDescent="0.2">
      <c r="B3" s="211" t="s">
        <v>287</v>
      </c>
      <c r="C3" s="211"/>
      <c r="D3" s="211"/>
      <c r="E3" s="211"/>
      <c r="F3" s="211"/>
      <c r="G3" s="211"/>
      <c r="H3" s="211"/>
      <c r="I3" s="9"/>
      <c r="J3" s="9"/>
    </row>
    <row r="5" spans="2:11" ht="33" customHeight="1" x14ac:dyDescent="0.2">
      <c r="B5" s="34" t="s">
        <v>23</v>
      </c>
      <c r="C5" s="34" t="s">
        <v>132</v>
      </c>
      <c r="D5" s="34" t="s">
        <v>20</v>
      </c>
      <c r="E5" s="34" t="s">
        <v>54</v>
      </c>
      <c r="F5" s="34" t="s">
        <v>224</v>
      </c>
      <c r="G5" s="35" t="s">
        <v>225</v>
      </c>
      <c r="H5" s="35" t="s">
        <v>223</v>
      </c>
      <c r="I5" s="35" t="s">
        <v>32</v>
      </c>
      <c r="J5" s="35"/>
    </row>
    <row r="6" spans="2:11" ht="68.45" customHeight="1" x14ac:dyDescent="0.2">
      <c r="B6" s="36">
        <v>1</v>
      </c>
      <c r="C6" s="37" t="s">
        <v>133</v>
      </c>
      <c r="D6" s="38" t="s">
        <v>134</v>
      </c>
      <c r="E6" s="39">
        <v>562500</v>
      </c>
      <c r="F6" s="39">
        <v>100000</v>
      </c>
      <c r="G6" s="38" t="s">
        <v>209</v>
      </c>
      <c r="H6" s="45" t="s">
        <v>234</v>
      </c>
      <c r="I6" s="46"/>
      <c r="J6" s="46"/>
    </row>
    <row r="7" spans="2:11" s="55" customFormat="1" ht="112.9" customHeight="1" x14ac:dyDescent="0.2">
      <c r="B7" s="47">
        <v>2</v>
      </c>
      <c r="C7" s="48" t="s">
        <v>133</v>
      </c>
      <c r="D7" s="51" t="s">
        <v>135</v>
      </c>
      <c r="E7" s="52">
        <v>0</v>
      </c>
      <c r="F7" s="52">
        <v>0</v>
      </c>
      <c r="G7" s="51" t="s">
        <v>226</v>
      </c>
      <c r="H7" s="53" t="s">
        <v>227</v>
      </c>
      <c r="I7" s="54"/>
      <c r="J7" s="54"/>
    </row>
    <row r="8" spans="2:11" ht="41.45" customHeight="1" x14ac:dyDescent="0.2">
      <c r="B8" s="36">
        <v>3</v>
      </c>
      <c r="C8" s="37" t="s">
        <v>133</v>
      </c>
      <c r="D8" s="38" t="s">
        <v>136</v>
      </c>
      <c r="E8" s="39">
        <v>464035</v>
      </c>
      <c r="F8" s="39">
        <v>389400</v>
      </c>
      <c r="G8" s="38" t="s">
        <v>190</v>
      </c>
      <c r="H8" s="45" t="s">
        <v>228</v>
      </c>
      <c r="I8" s="37" t="s">
        <v>229</v>
      </c>
      <c r="J8" s="37"/>
    </row>
    <row r="9" spans="2:11" ht="38.450000000000003" customHeight="1" x14ac:dyDescent="0.2">
      <c r="B9" s="36">
        <v>4</v>
      </c>
      <c r="C9" s="37" t="s">
        <v>137</v>
      </c>
      <c r="D9" s="38" t="s">
        <v>138</v>
      </c>
      <c r="E9" s="39">
        <v>0</v>
      </c>
      <c r="F9" s="39">
        <v>0</v>
      </c>
      <c r="G9" s="38" t="s">
        <v>184</v>
      </c>
      <c r="H9" s="45" t="s">
        <v>230</v>
      </c>
      <c r="I9" s="37"/>
      <c r="J9" s="37"/>
    </row>
    <row r="10" spans="2:11" ht="56.45" customHeight="1" x14ac:dyDescent="0.2">
      <c r="B10" s="36">
        <v>5</v>
      </c>
      <c r="C10" s="37" t="s">
        <v>139</v>
      </c>
      <c r="D10" s="38" t="s">
        <v>140</v>
      </c>
      <c r="E10" s="39">
        <v>343950.65</v>
      </c>
      <c r="F10" s="39">
        <v>294952.09000000003</v>
      </c>
      <c r="G10" s="38" t="s">
        <v>189</v>
      </c>
      <c r="H10" s="45" t="s">
        <v>231</v>
      </c>
      <c r="I10" s="37" t="s">
        <v>229</v>
      </c>
      <c r="J10" s="37"/>
    </row>
    <row r="11" spans="2:11" ht="69.599999999999994" customHeight="1" x14ac:dyDescent="0.2">
      <c r="B11" s="36">
        <v>6</v>
      </c>
      <c r="C11" s="37" t="s">
        <v>139</v>
      </c>
      <c r="D11" s="38" t="s">
        <v>141</v>
      </c>
      <c r="E11" s="39">
        <v>0</v>
      </c>
      <c r="F11" s="39">
        <v>55000</v>
      </c>
      <c r="G11" s="38" t="s">
        <v>197</v>
      </c>
      <c r="H11" s="45" t="s">
        <v>232</v>
      </c>
      <c r="I11" s="37" t="s">
        <v>233</v>
      </c>
      <c r="J11" s="37"/>
    </row>
    <row r="12" spans="2:11" ht="67.5" x14ac:dyDescent="0.2">
      <c r="B12" s="36">
        <v>7</v>
      </c>
      <c r="C12" s="37" t="s">
        <v>142</v>
      </c>
      <c r="D12" s="38" t="s">
        <v>143</v>
      </c>
      <c r="E12" s="39">
        <v>0</v>
      </c>
      <c r="F12" s="39">
        <v>359000</v>
      </c>
      <c r="G12" s="38" t="s">
        <v>198</v>
      </c>
      <c r="H12" s="45" t="s">
        <v>235</v>
      </c>
      <c r="I12" s="37" t="s">
        <v>233</v>
      </c>
      <c r="J12" s="37"/>
    </row>
    <row r="13" spans="2:11" ht="71.45" customHeight="1" x14ac:dyDescent="0.2">
      <c r="B13" s="36">
        <v>8</v>
      </c>
      <c r="C13" s="37" t="s">
        <v>144</v>
      </c>
      <c r="D13" s="38" t="s">
        <v>145</v>
      </c>
      <c r="E13" s="39">
        <v>0</v>
      </c>
      <c r="F13" s="39">
        <v>66000</v>
      </c>
      <c r="G13" s="38" t="s">
        <v>199</v>
      </c>
      <c r="H13" s="45" t="s">
        <v>232</v>
      </c>
      <c r="I13" s="48"/>
      <c r="J13" s="48"/>
    </row>
    <row r="14" spans="2:11" ht="35.450000000000003" customHeight="1" x14ac:dyDescent="0.2">
      <c r="B14" s="36">
        <v>9</v>
      </c>
      <c r="C14" s="37" t="s">
        <v>144</v>
      </c>
      <c r="D14" s="38" t="s">
        <v>146</v>
      </c>
      <c r="E14" s="39">
        <v>0</v>
      </c>
      <c r="F14" s="39">
        <v>66000</v>
      </c>
      <c r="G14" s="38" t="s">
        <v>210</v>
      </c>
      <c r="H14" s="45" t="s">
        <v>236</v>
      </c>
      <c r="I14" s="37" t="s">
        <v>233</v>
      </c>
      <c r="J14" s="37"/>
      <c r="K14">
        <v>39900</v>
      </c>
    </row>
    <row r="15" spans="2:11" ht="71.45" customHeight="1" x14ac:dyDescent="0.2">
      <c r="B15" s="36">
        <v>10</v>
      </c>
      <c r="C15" s="37" t="s">
        <v>147</v>
      </c>
      <c r="D15" s="38" t="s">
        <v>148</v>
      </c>
      <c r="E15" s="39">
        <v>647178.41</v>
      </c>
      <c r="F15" s="39">
        <v>131272.73000000001</v>
      </c>
      <c r="G15" s="38" t="s">
        <v>213</v>
      </c>
      <c r="H15" s="45" t="s">
        <v>237</v>
      </c>
      <c r="I15" s="37"/>
      <c r="J15" s="37"/>
      <c r="K15">
        <v>9</v>
      </c>
    </row>
    <row r="16" spans="2:11" ht="72.599999999999994" customHeight="1" x14ac:dyDescent="0.2">
      <c r="B16" s="36">
        <v>11</v>
      </c>
      <c r="C16" s="37" t="s">
        <v>149</v>
      </c>
      <c r="D16" s="38" t="s">
        <v>150</v>
      </c>
      <c r="E16" s="39">
        <v>642216.24</v>
      </c>
      <c r="F16" s="39">
        <v>210000</v>
      </c>
      <c r="G16" s="38" t="s">
        <v>214</v>
      </c>
      <c r="H16" s="45" t="s">
        <v>239</v>
      </c>
      <c r="I16" s="37" t="s">
        <v>238</v>
      </c>
      <c r="J16" s="37"/>
      <c r="K16">
        <f>+K14*K15</f>
        <v>359100</v>
      </c>
    </row>
    <row r="17" spans="2:11" ht="34.9" customHeight="1" x14ac:dyDescent="0.2">
      <c r="B17" s="36">
        <v>12</v>
      </c>
      <c r="C17" s="37" t="s">
        <v>149</v>
      </c>
      <c r="D17" s="38" t="s">
        <v>151</v>
      </c>
      <c r="E17" s="39">
        <v>0</v>
      </c>
      <c r="F17" s="39">
        <v>66000</v>
      </c>
      <c r="G17" s="38" t="s">
        <v>191</v>
      </c>
      <c r="H17" s="45" t="s">
        <v>236</v>
      </c>
      <c r="I17" s="37" t="s">
        <v>233</v>
      </c>
      <c r="J17" s="37"/>
      <c r="K17">
        <v>400</v>
      </c>
    </row>
    <row r="18" spans="2:11" ht="32.450000000000003" customHeight="1" x14ac:dyDescent="0.2">
      <c r="B18" s="36">
        <v>13</v>
      </c>
      <c r="C18" s="37" t="s">
        <v>152</v>
      </c>
      <c r="D18" s="38" t="s">
        <v>153</v>
      </c>
      <c r="E18" s="39">
        <v>749038.88</v>
      </c>
      <c r="F18" s="39">
        <v>151327.85999999999</v>
      </c>
      <c r="G18" s="38" t="s">
        <v>215</v>
      </c>
      <c r="H18" s="38" t="s">
        <v>241</v>
      </c>
      <c r="I18" s="37"/>
      <c r="J18" s="37"/>
    </row>
    <row r="19" spans="2:11" ht="84" customHeight="1" x14ac:dyDescent="0.2">
      <c r="B19" s="36">
        <v>14</v>
      </c>
      <c r="C19" s="37" t="s">
        <v>154</v>
      </c>
      <c r="D19" s="38" t="s">
        <v>155</v>
      </c>
      <c r="E19" s="39">
        <v>0</v>
      </c>
      <c r="F19" s="39">
        <v>83700</v>
      </c>
      <c r="G19" s="38" t="s">
        <v>242</v>
      </c>
      <c r="H19" s="45" t="s">
        <v>236</v>
      </c>
      <c r="I19" s="37"/>
      <c r="J19" s="37"/>
    </row>
    <row r="20" spans="2:11" ht="68.45" customHeight="1" x14ac:dyDescent="0.2">
      <c r="B20" s="36">
        <v>15</v>
      </c>
      <c r="C20" s="37" t="s">
        <v>156</v>
      </c>
      <c r="D20" s="38" t="s">
        <v>157</v>
      </c>
      <c r="E20" s="39">
        <v>0</v>
      </c>
      <c r="F20" s="39">
        <v>0</v>
      </c>
      <c r="G20" s="38" t="s">
        <v>200</v>
      </c>
      <c r="H20" s="38"/>
      <c r="I20" s="37" t="s">
        <v>243</v>
      </c>
      <c r="J20" s="37"/>
    </row>
    <row r="21" spans="2:11" s="55" customFormat="1" ht="41.45" customHeight="1" x14ac:dyDescent="0.2">
      <c r="B21" s="47">
        <v>16</v>
      </c>
      <c r="C21" s="48" t="s">
        <v>156</v>
      </c>
      <c r="D21" s="51" t="s">
        <v>158</v>
      </c>
      <c r="E21" s="52">
        <v>364500</v>
      </c>
      <c r="F21" s="52">
        <v>0</v>
      </c>
      <c r="G21" s="51" t="s">
        <v>244</v>
      </c>
      <c r="H21" s="51"/>
      <c r="I21" s="48"/>
      <c r="J21" s="48"/>
    </row>
    <row r="22" spans="2:11" ht="43.9" customHeight="1" x14ac:dyDescent="0.2">
      <c r="B22" s="36">
        <v>17</v>
      </c>
      <c r="C22" s="37" t="s">
        <v>156</v>
      </c>
      <c r="D22" s="38" t="s">
        <v>159</v>
      </c>
      <c r="E22" s="39">
        <v>507644</v>
      </c>
      <c r="F22" s="39">
        <v>280000</v>
      </c>
      <c r="G22" s="38" t="s">
        <v>192</v>
      </c>
      <c r="H22" s="45" t="s">
        <v>245</v>
      </c>
      <c r="I22" s="37" t="s">
        <v>229</v>
      </c>
      <c r="J22" s="37"/>
    </row>
    <row r="23" spans="2:11" ht="70.150000000000006" customHeight="1" x14ac:dyDescent="0.2">
      <c r="B23" s="36">
        <v>18</v>
      </c>
      <c r="C23" s="37" t="s">
        <v>160</v>
      </c>
      <c r="D23" s="38" t="s">
        <v>161</v>
      </c>
      <c r="E23" s="39">
        <v>0</v>
      </c>
      <c r="F23" s="39">
        <v>55000</v>
      </c>
      <c r="G23" s="38" t="s">
        <v>201</v>
      </c>
      <c r="H23" s="45" t="s">
        <v>246</v>
      </c>
      <c r="I23" s="37" t="s">
        <v>247</v>
      </c>
      <c r="J23" s="37"/>
    </row>
    <row r="24" spans="2:11" ht="42.75" customHeight="1" x14ac:dyDescent="0.2">
      <c r="B24" s="36">
        <v>19</v>
      </c>
      <c r="C24" s="37" t="s">
        <v>162</v>
      </c>
      <c r="D24" s="38" t="s">
        <v>163</v>
      </c>
      <c r="E24" s="39">
        <v>236700</v>
      </c>
      <c r="F24" s="39">
        <v>23000</v>
      </c>
      <c r="G24" s="38" t="s">
        <v>220</v>
      </c>
      <c r="H24" s="38" t="s">
        <v>248</v>
      </c>
      <c r="I24" s="37"/>
      <c r="J24" s="37"/>
    </row>
    <row r="25" spans="2:11" ht="42.6" customHeight="1" x14ac:dyDescent="0.2">
      <c r="B25" s="36">
        <v>20</v>
      </c>
      <c r="C25" s="37" t="s">
        <v>164</v>
      </c>
      <c r="D25" s="38" t="s">
        <v>165</v>
      </c>
      <c r="E25" s="39">
        <v>343891.51</v>
      </c>
      <c r="F25" s="39">
        <v>294901.38</v>
      </c>
      <c r="G25" s="38" t="s">
        <v>193</v>
      </c>
      <c r="H25" s="38"/>
      <c r="I25" s="37" t="s">
        <v>229</v>
      </c>
      <c r="J25" s="37"/>
    </row>
    <row r="26" spans="2:11" ht="58.9" customHeight="1" x14ac:dyDescent="0.2">
      <c r="B26" s="36">
        <v>21</v>
      </c>
      <c r="C26" s="37" t="s">
        <v>166</v>
      </c>
      <c r="D26" s="38" t="s">
        <v>167</v>
      </c>
      <c r="E26" s="39">
        <v>553122.69999999995</v>
      </c>
      <c r="F26" s="39">
        <v>121756</v>
      </c>
      <c r="G26" s="38" t="s">
        <v>216</v>
      </c>
      <c r="H26" s="38" t="s">
        <v>241</v>
      </c>
      <c r="I26" s="37"/>
      <c r="J26" s="37"/>
    </row>
    <row r="27" spans="2:11" ht="58.9" customHeight="1" x14ac:dyDescent="0.2">
      <c r="B27" s="36">
        <v>22</v>
      </c>
      <c r="C27" s="37" t="s">
        <v>168</v>
      </c>
      <c r="D27" s="38" t="s">
        <v>169</v>
      </c>
      <c r="E27" s="39">
        <v>0</v>
      </c>
      <c r="F27" s="39">
        <v>0</v>
      </c>
      <c r="G27" s="38" t="s">
        <v>204</v>
      </c>
      <c r="H27" s="45" t="s">
        <v>249</v>
      </c>
      <c r="I27" s="37" t="s">
        <v>250</v>
      </c>
      <c r="J27" s="37"/>
    </row>
    <row r="28" spans="2:11" ht="57.6" customHeight="1" x14ac:dyDescent="0.2">
      <c r="B28" s="36">
        <v>23</v>
      </c>
      <c r="C28" s="37" t="s">
        <v>170</v>
      </c>
      <c r="D28" s="38" t="s">
        <v>171</v>
      </c>
      <c r="E28" s="39">
        <v>0</v>
      </c>
      <c r="F28" s="39">
        <v>0</v>
      </c>
      <c r="G28" s="38" t="s">
        <v>187</v>
      </c>
      <c r="H28" s="45" t="s">
        <v>230</v>
      </c>
      <c r="I28" s="37"/>
      <c r="J28" s="37"/>
    </row>
    <row r="29" spans="2:11" ht="70.900000000000006" customHeight="1" x14ac:dyDescent="0.2">
      <c r="B29" s="36">
        <v>24</v>
      </c>
      <c r="C29" s="37" t="s">
        <v>170</v>
      </c>
      <c r="D29" s="38" t="s">
        <v>172</v>
      </c>
      <c r="E29" s="39">
        <v>0</v>
      </c>
      <c r="F29" s="39">
        <v>359000</v>
      </c>
      <c r="G29" s="38" t="s">
        <v>194</v>
      </c>
      <c r="H29" s="45" t="s">
        <v>251</v>
      </c>
      <c r="I29" s="37" t="s">
        <v>233</v>
      </c>
      <c r="J29" s="37"/>
    </row>
    <row r="30" spans="2:11" ht="33" customHeight="1" x14ac:dyDescent="0.2">
      <c r="B30" s="36">
        <v>25</v>
      </c>
      <c r="C30" s="37" t="s">
        <v>170</v>
      </c>
      <c r="D30" s="38" t="s">
        <v>141</v>
      </c>
      <c r="E30" s="39">
        <v>0</v>
      </c>
      <c r="F30" s="39">
        <v>90000</v>
      </c>
      <c r="G30" s="38" t="s">
        <v>219</v>
      </c>
      <c r="H30" s="45" t="s">
        <v>236</v>
      </c>
      <c r="I30" s="37" t="s">
        <v>229</v>
      </c>
      <c r="J30" s="37"/>
    </row>
    <row r="31" spans="2:11" ht="33.6" customHeight="1" x14ac:dyDescent="0.2">
      <c r="B31" s="36">
        <v>26</v>
      </c>
      <c r="C31" s="37" t="s">
        <v>173</v>
      </c>
      <c r="D31" s="38" t="s">
        <v>174</v>
      </c>
      <c r="E31" s="39">
        <v>834512</v>
      </c>
      <c r="F31" s="39">
        <v>454237.5</v>
      </c>
      <c r="G31" s="38" t="s">
        <v>195</v>
      </c>
      <c r="H31" s="38"/>
      <c r="I31" s="37" t="s">
        <v>229</v>
      </c>
      <c r="J31" s="37"/>
    </row>
    <row r="32" spans="2:11" s="55" customFormat="1" ht="59.45" customHeight="1" x14ac:dyDescent="0.2">
      <c r="B32" s="47">
        <v>27</v>
      </c>
      <c r="C32" s="48" t="s">
        <v>175</v>
      </c>
      <c r="D32" s="51" t="s">
        <v>176</v>
      </c>
      <c r="E32" s="52">
        <v>407480.07</v>
      </c>
      <c r="F32" s="52">
        <v>217138</v>
      </c>
      <c r="G32" s="51" t="s">
        <v>203</v>
      </c>
      <c r="H32" s="53" t="s">
        <v>252</v>
      </c>
      <c r="I32" s="48"/>
      <c r="J32" s="48"/>
    </row>
    <row r="33" spans="2:10" ht="60.6" customHeight="1" x14ac:dyDescent="0.2">
      <c r="B33" s="36">
        <v>28</v>
      </c>
      <c r="C33" s="37" t="s">
        <v>175</v>
      </c>
      <c r="D33" s="38" t="s">
        <v>177</v>
      </c>
      <c r="E33" s="39">
        <v>20000</v>
      </c>
      <c r="F33" s="39">
        <v>299550</v>
      </c>
      <c r="G33" s="38" t="s">
        <v>202</v>
      </c>
      <c r="H33" s="38"/>
      <c r="I33" s="37" t="s">
        <v>233</v>
      </c>
      <c r="J33" s="37"/>
    </row>
    <row r="34" spans="2:10" ht="75" customHeight="1" x14ac:dyDescent="0.2">
      <c r="B34" s="36">
        <v>29</v>
      </c>
      <c r="C34" s="37" t="s">
        <v>175</v>
      </c>
      <c r="D34" s="38" t="s">
        <v>178</v>
      </c>
      <c r="E34" s="39">
        <v>777007.57</v>
      </c>
      <c r="F34" s="39">
        <v>332000</v>
      </c>
      <c r="G34" s="38" t="s">
        <v>217</v>
      </c>
      <c r="H34" s="45" t="s">
        <v>239</v>
      </c>
      <c r="I34" s="37" t="s">
        <v>238</v>
      </c>
      <c r="J34" s="37"/>
    </row>
    <row r="35" spans="2:10" ht="82.15" customHeight="1" x14ac:dyDescent="0.2">
      <c r="B35" s="36">
        <v>30</v>
      </c>
      <c r="C35" s="37" t="s">
        <v>175</v>
      </c>
      <c r="D35" s="38" t="s">
        <v>185</v>
      </c>
      <c r="E35" s="39">
        <v>0</v>
      </c>
      <c r="F35" s="39">
        <v>359000</v>
      </c>
      <c r="G35" s="38" t="s">
        <v>196</v>
      </c>
      <c r="H35" s="38" t="s">
        <v>253</v>
      </c>
      <c r="I35" s="37" t="s">
        <v>254</v>
      </c>
      <c r="J35" s="37"/>
    </row>
    <row r="36" spans="2:10" ht="43.15" customHeight="1" x14ac:dyDescent="0.2">
      <c r="B36" s="36">
        <v>31</v>
      </c>
      <c r="C36" s="37" t="s">
        <v>179</v>
      </c>
      <c r="D36" s="38" t="s">
        <v>180</v>
      </c>
      <c r="E36" s="39">
        <v>713702.38</v>
      </c>
      <c r="F36" s="39">
        <v>182449</v>
      </c>
      <c r="G36" s="38" t="s">
        <v>218</v>
      </c>
      <c r="H36" s="38" t="s">
        <v>241</v>
      </c>
      <c r="I36" s="37"/>
      <c r="J36" s="37"/>
    </row>
    <row r="37" spans="2:10" ht="58.15" customHeight="1" x14ac:dyDescent="0.2">
      <c r="B37" s="36">
        <v>32</v>
      </c>
      <c r="C37" s="41" t="s">
        <v>181</v>
      </c>
      <c r="D37" s="42" t="s">
        <v>182</v>
      </c>
      <c r="E37" s="39">
        <v>0</v>
      </c>
      <c r="F37" s="39">
        <v>0</v>
      </c>
      <c r="G37" s="38" t="s">
        <v>188</v>
      </c>
      <c r="H37" s="45" t="s">
        <v>230</v>
      </c>
      <c r="I37" s="37"/>
      <c r="J37" s="37"/>
    </row>
    <row r="38" spans="2:10" ht="61.15" customHeight="1" x14ac:dyDescent="0.2">
      <c r="B38" s="36">
        <v>33</v>
      </c>
      <c r="C38" s="41" t="s">
        <v>181</v>
      </c>
      <c r="D38" s="42" t="s">
        <v>183</v>
      </c>
      <c r="E38" s="39">
        <v>0</v>
      </c>
      <c r="F38" s="39">
        <v>0</v>
      </c>
      <c r="G38" s="38" t="s">
        <v>186</v>
      </c>
      <c r="H38" s="38"/>
      <c r="I38" s="37" t="s">
        <v>255</v>
      </c>
      <c r="J38" s="37"/>
    </row>
    <row r="39" spans="2:10" ht="22.15" customHeight="1" x14ac:dyDescent="0.2">
      <c r="B39" s="36"/>
      <c r="C39" s="36"/>
      <c r="D39" s="43" t="s">
        <v>284</v>
      </c>
      <c r="E39" s="44">
        <f>SUM(E6:E38)</f>
        <v>8167479.4100000001</v>
      </c>
      <c r="F39" s="44">
        <f>SUM(F6:F38)</f>
        <v>5040684.5600000005</v>
      </c>
      <c r="G39" s="40"/>
      <c r="H39" s="40"/>
      <c r="I39" s="47"/>
      <c r="J39" s="47"/>
    </row>
    <row r="40" spans="2:10" ht="9.6" customHeight="1" x14ac:dyDescent="0.2"/>
    <row r="41" spans="2:10" ht="20.45" customHeight="1" x14ac:dyDescent="0.2">
      <c r="B41" s="211" t="s">
        <v>260</v>
      </c>
      <c r="C41" s="211"/>
      <c r="D41" s="211"/>
      <c r="E41" s="211"/>
      <c r="F41" s="211"/>
      <c r="G41" s="211"/>
      <c r="H41"/>
      <c r="I41" s="9"/>
      <c r="J41" s="9"/>
    </row>
    <row r="43" spans="2:10" ht="41.45" customHeight="1" x14ac:dyDescent="0.2">
      <c r="B43" s="34" t="s">
        <v>23</v>
      </c>
      <c r="C43" s="34" t="s">
        <v>132</v>
      </c>
      <c r="D43" s="34" t="s">
        <v>20</v>
      </c>
      <c r="E43" s="34" t="s">
        <v>54</v>
      </c>
      <c r="F43" s="34" t="s">
        <v>263</v>
      </c>
      <c r="G43" s="35" t="s">
        <v>205</v>
      </c>
      <c r="H43" s="35"/>
      <c r="I43" s="35"/>
      <c r="J43" s="35"/>
    </row>
    <row r="44" spans="2:10" ht="59.45" customHeight="1" x14ac:dyDescent="0.2">
      <c r="B44" s="36">
        <v>1</v>
      </c>
      <c r="C44" s="37" t="s">
        <v>207</v>
      </c>
      <c r="D44" s="38" t="s">
        <v>206</v>
      </c>
      <c r="E44" s="39">
        <v>0</v>
      </c>
      <c r="F44" s="39">
        <v>55000</v>
      </c>
      <c r="G44" s="40" t="s">
        <v>208</v>
      </c>
      <c r="H44" s="40" t="s">
        <v>240</v>
      </c>
      <c r="I44" s="47"/>
      <c r="J44" s="47"/>
    </row>
    <row r="45" spans="2:10" ht="25.15" customHeight="1" x14ac:dyDescent="0.2">
      <c r="B45" s="36">
        <v>2</v>
      </c>
      <c r="C45" s="37" t="s">
        <v>149</v>
      </c>
      <c r="D45" s="38" t="s">
        <v>212</v>
      </c>
      <c r="E45" s="39">
        <v>0</v>
      </c>
      <c r="F45" s="39">
        <v>55000</v>
      </c>
      <c r="G45" s="40" t="s">
        <v>211</v>
      </c>
      <c r="H45" s="40" t="s">
        <v>240</v>
      </c>
      <c r="I45" s="47"/>
      <c r="J45" s="47"/>
    </row>
    <row r="46" spans="2:10" ht="32.25" customHeight="1" x14ac:dyDescent="0.2">
      <c r="B46" s="36">
        <v>3</v>
      </c>
      <c r="C46" s="37" t="s">
        <v>221</v>
      </c>
      <c r="D46" s="38" t="s">
        <v>261</v>
      </c>
      <c r="E46" s="39">
        <v>0</v>
      </c>
      <c r="F46" s="39">
        <v>30000</v>
      </c>
      <c r="G46" s="40"/>
      <c r="H46" s="40" t="s">
        <v>265</v>
      </c>
      <c r="I46" s="47"/>
      <c r="J46" s="47"/>
    </row>
    <row r="47" spans="2:10" ht="30" customHeight="1" x14ac:dyDescent="0.2">
      <c r="B47" s="36">
        <v>4</v>
      </c>
      <c r="C47" s="37" t="s">
        <v>149</v>
      </c>
      <c r="D47" s="38" t="s">
        <v>264</v>
      </c>
      <c r="E47" s="39">
        <v>0</v>
      </c>
      <c r="F47" s="39">
        <v>100000</v>
      </c>
      <c r="G47" s="40"/>
      <c r="H47" s="40" t="s">
        <v>266</v>
      </c>
      <c r="I47" s="47"/>
      <c r="J47" s="47"/>
    </row>
    <row r="48" spans="2:10" ht="26.25" customHeight="1" x14ac:dyDescent="0.2">
      <c r="B48" s="36">
        <v>5</v>
      </c>
      <c r="C48" s="37" t="s">
        <v>156</v>
      </c>
      <c r="D48" s="38" t="s">
        <v>262</v>
      </c>
      <c r="E48" s="39">
        <v>0</v>
      </c>
      <c r="F48" s="39">
        <v>54000</v>
      </c>
      <c r="G48" s="40"/>
      <c r="H48" s="40" t="s">
        <v>267</v>
      </c>
      <c r="I48" s="47"/>
      <c r="J48" s="47"/>
    </row>
    <row r="49" spans="2:10" ht="26.25" customHeight="1" x14ac:dyDescent="0.2">
      <c r="B49" s="36">
        <v>6</v>
      </c>
      <c r="C49" s="37" t="s">
        <v>133</v>
      </c>
      <c r="D49" s="38" t="s">
        <v>256</v>
      </c>
      <c r="E49" s="39">
        <v>0</v>
      </c>
      <c r="F49" s="39">
        <v>150000</v>
      </c>
      <c r="G49" s="40" t="s">
        <v>257</v>
      </c>
      <c r="H49" s="40" t="s">
        <v>258</v>
      </c>
      <c r="I49" s="47"/>
      <c r="J49" s="47"/>
    </row>
    <row r="50" spans="2:10" ht="26.25" customHeight="1" x14ac:dyDescent="0.2">
      <c r="B50" s="36">
        <v>7</v>
      </c>
      <c r="C50" s="37" t="s">
        <v>162</v>
      </c>
      <c r="D50" s="38" t="s">
        <v>222</v>
      </c>
      <c r="E50" s="39">
        <v>0</v>
      </c>
      <c r="F50" s="39">
        <v>15000</v>
      </c>
      <c r="G50" s="40"/>
      <c r="H50" s="40" t="s">
        <v>267</v>
      </c>
      <c r="I50" s="47"/>
      <c r="J50" s="47"/>
    </row>
    <row r="51" spans="2:10" ht="26.25" customHeight="1" x14ac:dyDescent="0.2">
      <c r="B51" s="36">
        <v>8</v>
      </c>
      <c r="C51" s="37" t="s">
        <v>181</v>
      </c>
      <c r="D51" s="38" t="s">
        <v>259</v>
      </c>
      <c r="E51" s="39">
        <v>0</v>
      </c>
      <c r="F51" s="39">
        <v>0</v>
      </c>
      <c r="G51" s="40"/>
      <c r="H51" s="40"/>
      <c r="I51" s="47"/>
      <c r="J51" s="47"/>
    </row>
    <row r="52" spans="2:10" ht="22.15" customHeight="1" x14ac:dyDescent="0.2">
      <c r="B52" s="36"/>
      <c r="C52" s="36"/>
      <c r="D52" s="43" t="s">
        <v>284</v>
      </c>
      <c r="E52" s="44">
        <f>SUM(E44:E51)</f>
        <v>0</v>
      </c>
      <c r="F52" s="44">
        <f>SUM(F44:F51)</f>
        <v>459000</v>
      </c>
      <c r="G52" s="40"/>
      <c r="H52" s="40"/>
      <c r="I52" s="47"/>
      <c r="J52" s="47"/>
    </row>
    <row r="53" spans="2:10" ht="18" customHeight="1" x14ac:dyDescent="0.2">
      <c r="B53" s="60"/>
      <c r="C53" s="60"/>
      <c r="D53" s="61" t="s">
        <v>285</v>
      </c>
      <c r="E53" s="44">
        <f>+E39+E52</f>
        <v>8167479.4100000001</v>
      </c>
      <c r="F53" s="44">
        <f>+F39+F52</f>
        <v>5499684.5600000005</v>
      </c>
    </row>
    <row r="54" spans="2:10" ht="13.5" x14ac:dyDescent="0.2">
      <c r="B54" s="60"/>
      <c r="C54" s="60"/>
      <c r="D54" s="61" t="s">
        <v>286</v>
      </c>
      <c r="E54" s="62"/>
      <c r="F54" s="63">
        <f>+E53-F53</f>
        <v>2667794.8499999996</v>
      </c>
    </row>
  </sheetData>
  <mergeCells count="3">
    <mergeCell ref="B41:G41"/>
    <mergeCell ref="B2:G2"/>
    <mergeCell ref="B3:H3"/>
  </mergeCells>
  <phoneticPr fontId="11" type="noConversion"/>
  <pageMargins left="0.54" right="0.25" top="0.2" bottom="0.28999999999999998" header="0" footer="0"/>
  <pageSetup paperSize="9" scale="9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7"/>
  <sheetViews>
    <sheetView workbookViewId="0">
      <selection activeCell="F5" sqref="F5:F6"/>
    </sheetView>
  </sheetViews>
  <sheetFormatPr baseColWidth="10" defaultRowHeight="12.75" x14ac:dyDescent="0.2"/>
  <cols>
    <col min="2" max="2" width="26.7109375" customWidth="1"/>
    <col min="3" max="3" width="16.28515625" customWidth="1"/>
    <col min="4" max="4" width="17" customWidth="1"/>
    <col min="5" max="5" width="14.7109375" customWidth="1"/>
    <col min="6" max="6" width="0" hidden="1" customWidth="1"/>
    <col min="7" max="7" width="12" hidden="1" customWidth="1"/>
    <col min="8" max="8" width="7.85546875" style="17" hidden="1" customWidth="1"/>
    <col min="9" max="9" width="0" hidden="1" customWidth="1"/>
    <col min="10" max="10" width="5.42578125" customWidth="1"/>
    <col min="11" max="11" width="11.7109375" bestFit="1" customWidth="1"/>
  </cols>
  <sheetData>
    <row r="2" spans="2:10" x14ac:dyDescent="0.2">
      <c r="B2" s="214" t="s">
        <v>69</v>
      </c>
      <c r="C2" s="214"/>
      <c r="D2" s="214"/>
      <c r="E2" s="214"/>
      <c r="F2" s="214"/>
      <c r="G2" s="214"/>
      <c r="H2" s="214"/>
    </row>
    <row r="3" spans="2:10" x14ac:dyDescent="0.2">
      <c r="C3" s="9"/>
    </row>
    <row r="4" spans="2:10" ht="18" customHeight="1" x14ac:dyDescent="0.2">
      <c r="B4" s="212" t="s">
        <v>70</v>
      </c>
      <c r="C4" s="212" t="s">
        <v>54</v>
      </c>
      <c r="D4" s="212" t="s">
        <v>127</v>
      </c>
      <c r="E4" s="212" t="s">
        <v>126</v>
      </c>
      <c r="F4" s="26"/>
      <c r="G4" s="212" t="s">
        <v>90</v>
      </c>
      <c r="H4" s="215" t="s">
        <v>75</v>
      </c>
      <c r="J4" s="212"/>
    </row>
    <row r="5" spans="2:10" ht="18" customHeight="1" x14ac:dyDescent="0.2">
      <c r="B5" s="213"/>
      <c r="C5" s="213"/>
      <c r="D5" s="213" t="s">
        <v>58</v>
      </c>
      <c r="E5" s="213"/>
      <c r="F5" s="19" t="s">
        <v>74</v>
      </c>
      <c r="G5" s="213"/>
      <c r="H5" s="216"/>
      <c r="J5" s="213"/>
    </row>
    <row r="6" spans="2:10" ht="19.899999999999999" customHeight="1" x14ac:dyDescent="0.2">
      <c r="B6" s="3" t="s">
        <v>71</v>
      </c>
      <c r="C6" s="59">
        <f>+PROYECTOS!H72</f>
        <v>8167479.4100000001</v>
      </c>
      <c r="D6" s="4">
        <f>+PROYECTOS!I72</f>
        <v>5499684.5600000005</v>
      </c>
      <c r="E6" s="4">
        <f t="shared" ref="E6:E11" si="0">+C6-D6</f>
        <v>2667794.8499999996</v>
      </c>
      <c r="F6" s="4"/>
      <c r="G6" s="4"/>
      <c r="H6" s="18"/>
      <c r="I6" s="10"/>
      <c r="J6" s="56">
        <f>+E6/C6</f>
        <v>0.32663625043653455</v>
      </c>
    </row>
    <row r="7" spans="2:10" ht="19.899999999999999" customHeight="1" x14ac:dyDescent="0.2">
      <c r="B7" s="3" t="s">
        <v>76</v>
      </c>
      <c r="C7" s="59">
        <f>+PROYECTOS!H8+PROYECTOS!H9+PROYECTOS!H12+PROYECTOS!H14+PROYECTOS!H16+PROYECTOS!H18+PROYECTOS!H19+PROYECTOS!H20+PROYECTOS!H21+PROYECTOS!H24+PROYECTOS!H27+PROYECTOS!H28+PROYECTOS!H32+PROYECTOS!H37+PROYECTOS!H39+PROYECTOS!H42+PROYECTOS!H43+PROYECTOS!H46+PROYECTOS!H51+PROYECTOS!H54+PROYECTOS!H57+PROYECTOS!H60+PROYECTOS!H63+PROYECTOS!H69</f>
        <v>2658017.3499999996</v>
      </c>
      <c r="D7" s="4">
        <f>+PROYECTOS!I8+PROYECTOS!I9+PROYECTOS!I12+PROYECTOS!I14+PROYECTOS!I16+PROYECTOS!I18+PROYECTOS!I19+PROYECTOS!I20+PROYECTOS!I21+PROYECTOS!I24+PROYECTOS!I27+PROYECTOS!I28+PROYECTOS!I37+PROYECTOS!I39+PROYECTOS!I42+PROYECTOS!I43+PROYECTOS!I46+PROYECTOS!I51+PROYECTOS!I54+PROYECTOS!I57+PROYECTOS!I60+PROYECTOS!I69+PROYECTOS!I63</f>
        <v>1735382.14</v>
      </c>
      <c r="E7" s="4">
        <f t="shared" si="0"/>
        <v>922635.20999999973</v>
      </c>
      <c r="F7" s="4"/>
      <c r="G7" s="4"/>
      <c r="H7" s="18"/>
      <c r="I7" s="10"/>
      <c r="J7" s="56">
        <f>+E7/C7</f>
        <v>0.34711406605378248</v>
      </c>
    </row>
    <row r="8" spans="2:10" ht="19.899999999999999" customHeight="1" x14ac:dyDescent="0.2">
      <c r="B8" s="3" t="s">
        <v>64</v>
      </c>
      <c r="C8" s="59">
        <f>+PROYECTOS!H6+PROYECTOS!H10+PROYECTOS!H22+PROYECTOS!H25+PROYECTOS!H29+PROYECTOS!H33+PROYECTOS!H38+PROYECTOS!H44+PROYECTOS!H47+PROYECTOS!H49+PROYECTOS!H52+PROYECTOS!H55+PROYECTOS!H58+PROYECTOS!H61+PROYECTOS!H64+PROYECTOS!H66+PROYECTOS!H67+PROYECTOS!H70+PROYECTOS!H40</f>
        <v>39438546.439999998</v>
      </c>
      <c r="D8" s="4">
        <f>+PROYECTOS!I6+PROYECTOS!I10+PROYECTOS!I25+PROYECTOS!I29+PROYECTOS!I38+PROYECTOS!I40+PROYECTOS!I44+PROYECTOS!I47+PROYECTOS!I52+PROYECTOS!I55+PROYECTOS!I58+PROYECTOS!I61+PROYECTOS!I64+PROYECTOS!I66+PROYECTOS!I67+PROYECTOS!I70+532032.84+PROYECTOS!I49</f>
        <v>28316869.696000002</v>
      </c>
      <c r="E8" s="4">
        <f t="shared" si="0"/>
        <v>11121676.743999995</v>
      </c>
      <c r="F8" s="4"/>
      <c r="G8" s="4"/>
      <c r="H8" s="18"/>
      <c r="I8" s="10"/>
      <c r="J8" s="56">
        <f>+E8/C8</f>
        <v>0.28200016856402166</v>
      </c>
    </row>
    <row r="9" spans="2:10" ht="19.899999999999999" customHeight="1" x14ac:dyDescent="0.2">
      <c r="B9" s="3" t="s">
        <v>77</v>
      </c>
      <c r="C9" s="59">
        <f>+PROYECTOS!H7+PROYECTOS!H11+PROYECTOS!H13+PROYECTOS!H15+PROYECTOS!H17+PROYECTOS!H23+PROYECTOS!H26+PROYECTOS!H30+PROYECTOS!H31+PROYECTOS!H34+PROYECTOS!H35+PROYECTOS!H36+PROYECTOS!H41+PROYECTOS!H45+PROYECTOS!H48+PROYECTOS!H50+PROYECTOS!H53+PROYECTOS!H56+PROYECTOS!H59+PROYECTOS!H62+PROYECTOS!H65+PROYECTOS!H68+PROYECTOS!H71</f>
        <v>107419482.05999999</v>
      </c>
      <c r="D9" s="4">
        <f>+PROYECTOS!I7+PROYECTOS!I11+PROYECTOS!I13+PROYECTOS!I15+PROYECTOS!I17+PROYECTOS!I26+PROYECTOS!I30+PROYECTOS!I31+PROYECTOS!I35+PROYECTOS!I36+PROYECTOS!I41+PROYECTOS!I45+PROYECTOS!I48+PROYECTOS!I50+PROYECTOS!I53+PROYECTOS!I56+PROYECTOS!I59+PROYECTOS!I62+PROYECTOS!I65+PROYECTOS!I68+PROYECTOS!I71+978014.66</f>
        <v>69986211.796000004</v>
      </c>
      <c r="E9" s="4">
        <f t="shared" si="0"/>
        <v>37433270.263999984</v>
      </c>
      <c r="F9" s="4"/>
      <c r="G9" s="4"/>
      <c r="H9" s="18"/>
      <c r="I9" s="10"/>
      <c r="J9" s="56">
        <f>+E9/C9</f>
        <v>0.34847747862991313</v>
      </c>
    </row>
    <row r="10" spans="2:10" ht="19.899999999999999" customHeight="1" x14ac:dyDescent="0.2">
      <c r="B10" s="3" t="s">
        <v>283</v>
      </c>
      <c r="C10" s="59">
        <v>0</v>
      </c>
      <c r="D10" s="4">
        <f>+PROYECTOS!I32</f>
        <v>22000000</v>
      </c>
      <c r="E10" s="4">
        <f t="shared" si="0"/>
        <v>-22000000</v>
      </c>
      <c r="F10" s="4"/>
      <c r="G10" s="4"/>
      <c r="H10" s="18"/>
      <c r="I10" s="28"/>
      <c r="J10" s="56">
        <v>0</v>
      </c>
    </row>
    <row r="11" spans="2:10" ht="19.899999999999999" customHeight="1" x14ac:dyDescent="0.2">
      <c r="B11" s="20" t="s">
        <v>73</v>
      </c>
      <c r="C11" s="21">
        <f>SUM(C6:C10)</f>
        <v>157683525.25999999</v>
      </c>
      <c r="D11" s="21">
        <f>SUM(D6:D10)</f>
        <v>127538148.192</v>
      </c>
      <c r="E11" s="21">
        <f t="shared" si="0"/>
        <v>30145377.067999989</v>
      </c>
      <c r="F11" s="22"/>
      <c r="G11" s="21"/>
      <c r="H11" s="23"/>
      <c r="J11" s="57">
        <f>+E11/C11</f>
        <v>0.19117645307773348</v>
      </c>
    </row>
    <row r="12" spans="2:10" x14ac:dyDescent="0.2">
      <c r="B12" s="11"/>
      <c r="C12" s="12"/>
      <c r="D12" s="11"/>
      <c r="E12" s="11"/>
      <c r="F12" s="11"/>
      <c r="G12" s="11"/>
      <c r="J12" s="11"/>
    </row>
    <row r="13" spans="2:10" x14ac:dyDescent="0.2">
      <c r="D13" s="27"/>
      <c r="E13" s="58"/>
    </row>
    <row r="14" spans="2:10" x14ac:dyDescent="0.2">
      <c r="C14" s="27"/>
      <c r="D14" s="27"/>
    </row>
    <row r="15" spans="2:10" x14ac:dyDescent="0.2">
      <c r="D15" s="27"/>
    </row>
    <row r="17" spans="4:4" x14ac:dyDescent="0.2">
      <c r="D17" s="27"/>
    </row>
  </sheetData>
  <mergeCells count="8">
    <mergeCell ref="J4:J5"/>
    <mergeCell ref="C4:C5"/>
    <mergeCell ref="B4:B5"/>
    <mergeCell ref="B2:H2"/>
    <mergeCell ref="D4:D5"/>
    <mergeCell ref="E4:E5"/>
    <mergeCell ref="H4:H5"/>
    <mergeCell ref="G4:G5"/>
  </mergeCells>
  <phoneticPr fontId="2" type="noConversion"/>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6"/>
  <sheetViews>
    <sheetView tabSelected="1" zoomScale="70" zoomScaleNormal="70" zoomScaleSheetLayoutView="85" workbookViewId="0">
      <pane xSplit="1" ySplit="5" topLeftCell="B6" activePane="bottomRight" state="frozen"/>
      <selection pane="topRight" activeCell="B1" sqref="B1"/>
      <selection pane="bottomLeft" activeCell="A5" sqref="A5"/>
      <selection pane="bottomRight"/>
    </sheetView>
  </sheetViews>
  <sheetFormatPr baseColWidth="10" defaultRowHeight="12.75" x14ac:dyDescent="0.2"/>
  <cols>
    <col min="1" max="1" width="18.42578125" style="115" customWidth="1"/>
    <col min="2" max="2" width="3.85546875" style="118" customWidth="1"/>
    <col min="3" max="3" width="13.7109375" style="118" customWidth="1"/>
    <col min="4" max="4" width="16.42578125" style="118" customWidth="1"/>
    <col min="5" max="5" width="34.7109375" style="119" customWidth="1"/>
    <col min="6" max="6" width="22.42578125" style="119" customWidth="1"/>
    <col min="7" max="7" width="20.7109375" style="119" customWidth="1"/>
    <col min="8" max="8" width="114.42578125" style="118" customWidth="1"/>
    <col min="9" max="9" width="26.42578125" style="120" customWidth="1"/>
    <col min="10" max="10" width="19.85546875" style="118" customWidth="1"/>
    <col min="11" max="11" width="20.140625" style="118" customWidth="1"/>
    <col min="12" max="12" width="20" style="118" bestFit="1" customWidth="1"/>
    <col min="13" max="13" width="16.28515625" style="118" bestFit="1" customWidth="1"/>
    <col min="14" max="14" width="24.5703125" style="118" customWidth="1"/>
    <col min="15" max="16" width="25.42578125" style="117" customWidth="1"/>
    <col min="17" max="17" width="38.28515625" style="117" bestFit="1" customWidth="1"/>
    <col min="18" max="18" width="33.5703125" style="115" customWidth="1"/>
    <col min="19" max="16384" width="11.42578125" style="115"/>
  </cols>
  <sheetData>
    <row r="1" spans="1:18" ht="73.5" customHeight="1" x14ac:dyDescent="0.2"/>
    <row r="2" spans="1:18" ht="13.5" thickBot="1" x14ac:dyDescent="0.25"/>
    <row r="3" spans="1:18" ht="39" customHeight="1" thickBot="1" x14ac:dyDescent="0.25">
      <c r="A3" s="264" t="s">
        <v>411</v>
      </c>
      <c r="B3" s="264"/>
      <c r="C3" s="264"/>
      <c r="D3" s="264"/>
      <c r="E3" s="264"/>
      <c r="F3" s="264"/>
      <c r="G3" s="264"/>
      <c r="H3" s="264"/>
      <c r="I3" s="264"/>
      <c r="J3" s="264"/>
      <c r="K3" s="264"/>
      <c r="L3" s="264"/>
      <c r="M3" s="264"/>
      <c r="N3" s="264"/>
      <c r="O3" s="264"/>
      <c r="P3" s="264"/>
      <c r="Q3" s="264"/>
    </row>
    <row r="4" spans="1:18" ht="21.75" customHeight="1" thickBot="1" x14ac:dyDescent="0.25">
      <c r="A4" s="264" t="s">
        <v>342</v>
      </c>
      <c r="B4" s="265" t="s">
        <v>23</v>
      </c>
      <c r="C4" s="264" t="s">
        <v>341</v>
      </c>
      <c r="D4" s="264" t="s">
        <v>340</v>
      </c>
      <c r="E4" s="264" t="s">
        <v>339</v>
      </c>
      <c r="F4" s="264" t="s">
        <v>338</v>
      </c>
      <c r="G4" s="264" t="s">
        <v>349</v>
      </c>
      <c r="H4" s="264" t="s">
        <v>337</v>
      </c>
      <c r="I4" s="255" t="s">
        <v>328</v>
      </c>
      <c r="J4" s="266" t="s">
        <v>329</v>
      </c>
      <c r="K4" s="267"/>
      <c r="L4" s="267"/>
      <c r="M4" s="267"/>
      <c r="N4" s="268"/>
      <c r="O4" s="255" t="s">
        <v>373</v>
      </c>
      <c r="P4" s="255" t="s">
        <v>330</v>
      </c>
      <c r="Q4" s="255" t="s">
        <v>331</v>
      </c>
    </row>
    <row r="5" spans="1:18" ht="54.75" thickBot="1" x14ac:dyDescent="0.25">
      <c r="A5" s="264"/>
      <c r="B5" s="265"/>
      <c r="C5" s="264"/>
      <c r="D5" s="264"/>
      <c r="E5" s="264"/>
      <c r="F5" s="264"/>
      <c r="G5" s="264"/>
      <c r="H5" s="264"/>
      <c r="I5" s="256"/>
      <c r="J5" s="196" t="s">
        <v>332</v>
      </c>
      <c r="K5" s="196" t="s">
        <v>333</v>
      </c>
      <c r="L5" s="196" t="s">
        <v>334</v>
      </c>
      <c r="M5" s="196" t="s">
        <v>335</v>
      </c>
      <c r="N5" s="196" t="s">
        <v>336</v>
      </c>
      <c r="O5" s="256"/>
      <c r="P5" s="256"/>
      <c r="Q5" s="256"/>
    </row>
    <row r="6" spans="1:18" ht="60" x14ac:dyDescent="0.2">
      <c r="A6" s="217" t="s">
        <v>296</v>
      </c>
      <c r="B6" s="220">
        <v>1</v>
      </c>
      <c r="C6" s="227" t="s">
        <v>61</v>
      </c>
      <c r="D6" s="228" t="s">
        <v>61</v>
      </c>
      <c r="E6" s="251" t="s">
        <v>0</v>
      </c>
      <c r="F6" s="153" t="s">
        <v>72</v>
      </c>
      <c r="G6" s="146">
        <v>0</v>
      </c>
      <c r="H6" s="152" t="s">
        <v>355</v>
      </c>
      <c r="I6" s="166" t="s">
        <v>357</v>
      </c>
      <c r="J6" s="158" t="s">
        <v>288</v>
      </c>
      <c r="K6" s="158" t="s">
        <v>289</v>
      </c>
      <c r="L6" s="161">
        <v>50992898.149999999</v>
      </c>
      <c r="M6" s="158" t="s">
        <v>369</v>
      </c>
      <c r="N6" s="149">
        <v>41809</v>
      </c>
      <c r="O6" s="161">
        <v>4145633.99</v>
      </c>
      <c r="P6" s="167" t="s">
        <v>347</v>
      </c>
      <c r="Q6" s="168" t="s">
        <v>346</v>
      </c>
    </row>
    <row r="7" spans="1:18" ht="150.75" thickBot="1" x14ac:dyDescent="0.25">
      <c r="A7" s="218"/>
      <c r="B7" s="233"/>
      <c r="C7" s="222"/>
      <c r="D7" s="224"/>
      <c r="E7" s="254"/>
      <c r="F7" s="154" t="s">
        <v>77</v>
      </c>
      <c r="G7" s="140">
        <f>+'[1]ANEXO 2'!$K$50</f>
        <v>3269530.77</v>
      </c>
      <c r="H7" s="169" t="s">
        <v>432</v>
      </c>
      <c r="I7" s="165" t="s">
        <v>418</v>
      </c>
      <c r="J7" s="160" t="s">
        <v>291</v>
      </c>
      <c r="K7" s="160" t="s">
        <v>292</v>
      </c>
      <c r="L7" s="160" t="s">
        <v>61</v>
      </c>
      <c r="M7" s="160" t="s">
        <v>293</v>
      </c>
      <c r="N7" s="160" t="s">
        <v>61</v>
      </c>
      <c r="O7" s="160" t="s">
        <v>61</v>
      </c>
      <c r="P7" s="160" t="s">
        <v>61</v>
      </c>
      <c r="Q7" s="141" t="s">
        <v>61</v>
      </c>
      <c r="R7" s="116"/>
    </row>
    <row r="8" spans="1:18" ht="75" x14ac:dyDescent="0.2">
      <c r="A8" s="218"/>
      <c r="B8" s="229">
        <v>2</v>
      </c>
      <c r="C8" s="234" t="s">
        <v>61</v>
      </c>
      <c r="D8" s="258" t="s">
        <v>61</v>
      </c>
      <c r="E8" s="251" t="s">
        <v>1</v>
      </c>
      <c r="F8" s="153" t="s">
        <v>310</v>
      </c>
      <c r="G8" s="146">
        <f>+'[1]ANEXO 2'!$K$58</f>
        <v>3135221</v>
      </c>
      <c r="H8" s="247" t="s">
        <v>300</v>
      </c>
      <c r="I8" s="145" t="s">
        <v>419</v>
      </c>
      <c r="J8" s="158" t="s">
        <v>61</v>
      </c>
      <c r="K8" s="158" t="s">
        <v>61</v>
      </c>
      <c r="L8" s="158" t="s">
        <v>61</v>
      </c>
      <c r="M8" s="158" t="s">
        <v>61</v>
      </c>
      <c r="N8" s="158" t="s">
        <v>61</v>
      </c>
      <c r="O8" s="158" t="s">
        <v>61</v>
      </c>
      <c r="P8" s="158" t="s">
        <v>61</v>
      </c>
      <c r="Q8" s="147" t="s">
        <v>61</v>
      </c>
      <c r="R8" s="116"/>
    </row>
    <row r="9" spans="1:18" ht="43.5" customHeight="1" thickBot="1" x14ac:dyDescent="0.25">
      <c r="A9" s="218"/>
      <c r="B9" s="230"/>
      <c r="C9" s="227"/>
      <c r="D9" s="228"/>
      <c r="E9" s="253"/>
      <c r="F9" s="154" t="s">
        <v>320</v>
      </c>
      <c r="G9" s="140">
        <v>0</v>
      </c>
      <c r="H9" s="248"/>
      <c r="I9" s="165"/>
      <c r="J9" s="160"/>
      <c r="K9" s="160"/>
      <c r="L9" s="160"/>
      <c r="M9" s="160"/>
      <c r="N9" s="160"/>
      <c r="O9" s="160"/>
      <c r="P9" s="160"/>
      <c r="Q9" s="141"/>
      <c r="R9" s="116"/>
    </row>
    <row r="10" spans="1:18" ht="120" x14ac:dyDescent="0.2">
      <c r="A10" s="218"/>
      <c r="B10" s="231">
        <v>3</v>
      </c>
      <c r="C10" s="222">
        <v>180989</v>
      </c>
      <c r="D10" s="223">
        <v>41046</v>
      </c>
      <c r="E10" s="225" t="s">
        <v>7</v>
      </c>
      <c r="F10" s="153" t="s">
        <v>95</v>
      </c>
      <c r="G10" s="146">
        <f>+'[1]ANEXO 2'!$K$34</f>
        <v>75938</v>
      </c>
      <c r="H10" s="152" t="s">
        <v>421</v>
      </c>
      <c r="I10" s="145" t="s">
        <v>359</v>
      </c>
      <c r="J10" s="158" t="s">
        <v>61</v>
      </c>
      <c r="K10" s="158" t="s">
        <v>61</v>
      </c>
      <c r="L10" s="158" t="s">
        <v>61</v>
      </c>
      <c r="M10" s="158" t="s">
        <v>61</v>
      </c>
      <c r="N10" s="158" t="s">
        <v>61</v>
      </c>
      <c r="O10" s="158" t="s">
        <v>61</v>
      </c>
      <c r="P10" s="158" t="s">
        <v>61</v>
      </c>
      <c r="Q10" s="147" t="s">
        <v>61</v>
      </c>
      <c r="R10" s="116"/>
    </row>
    <row r="11" spans="1:18" ht="31.5" customHeight="1" x14ac:dyDescent="0.2">
      <c r="A11" s="218"/>
      <c r="B11" s="232"/>
      <c r="C11" s="222"/>
      <c r="D11" s="224"/>
      <c r="E11" s="244"/>
      <c r="F11" s="128" t="s">
        <v>72</v>
      </c>
      <c r="G11" s="126">
        <f>+'[1]ANEXO 2'!$K$35</f>
        <v>177087</v>
      </c>
      <c r="H11" s="143" t="s">
        <v>356</v>
      </c>
      <c r="I11" s="164"/>
      <c r="J11" s="159" t="s">
        <v>61</v>
      </c>
      <c r="K11" s="159" t="s">
        <v>61</v>
      </c>
      <c r="L11" s="159" t="s">
        <v>61</v>
      </c>
      <c r="M11" s="159" t="s">
        <v>61</v>
      </c>
      <c r="N11" s="159" t="s">
        <v>61</v>
      </c>
      <c r="O11" s="159" t="s">
        <v>61</v>
      </c>
      <c r="P11" s="159" t="s">
        <v>61</v>
      </c>
      <c r="Q11" s="127" t="s">
        <v>61</v>
      </c>
    </row>
    <row r="12" spans="1:18" ht="31.5" customHeight="1" x14ac:dyDescent="0.2">
      <c r="A12" s="218"/>
      <c r="B12" s="232"/>
      <c r="C12" s="222"/>
      <c r="D12" s="224"/>
      <c r="E12" s="244"/>
      <c r="F12" s="128" t="s">
        <v>321</v>
      </c>
      <c r="G12" s="126">
        <v>0</v>
      </c>
      <c r="H12" s="143"/>
      <c r="I12" s="164"/>
      <c r="J12" s="159"/>
      <c r="K12" s="159"/>
      <c r="L12" s="159"/>
      <c r="M12" s="159"/>
      <c r="N12" s="159"/>
      <c r="O12" s="159"/>
      <c r="P12" s="159"/>
      <c r="Q12" s="127"/>
    </row>
    <row r="13" spans="1:18" ht="27" customHeight="1" thickBot="1" x14ac:dyDescent="0.25">
      <c r="A13" s="218"/>
      <c r="B13" s="233"/>
      <c r="C13" s="222"/>
      <c r="D13" s="224"/>
      <c r="E13" s="226"/>
      <c r="F13" s="154" t="s">
        <v>77</v>
      </c>
      <c r="G13" s="140">
        <v>0</v>
      </c>
      <c r="H13" s="150" t="s">
        <v>356</v>
      </c>
      <c r="I13" s="165"/>
      <c r="J13" s="160" t="s">
        <v>61</v>
      </c>
      <c r="K13" s="160" t="s">
        <v>61</v>
      </c>
      <c r="L13" s="160" t="s">
        <v>61</v>
      </c>
      <c r="M13" s="160" t="s">
        <v>61</v>
      </c>
      <c r="N13" s="160" t="s">
        <v>61</v>
      </c>
      <c r="O13" s="160" t="s">
        <v>61</v>
      </c>
      <c r="P13" s="160" t="s">
        <v>61</v>
      </c>
      <c r="Q13" s="141" t="s">
        <v>61</v>
      </c>
      <c r="R13" s="116"/>
    </row>
    <row r="14" spans="1:18" ht="110.25" customHeight="1" thickBot="1" x14ac:dyDescent="0.25">
      <c r="A14" s="218"/>
      <c r="B14" s="139">
        <v>4</v>
      </c>
      <c r="C14" s="128">
        <v>1809209</v>
      </c>
      <c r="D14" s="208">
        <v>41046</v>
      </c>
      <c r="E14" s="170" t="s">
        <v>28</v>
      </c>
      <c r="F14" s="171" t="s">
        <v>77</v>
      </c>
      <c r="G14" s="172">
        <f>+'[1]ANEXO 2'!$K$38</f>
        <v>6011307</v>
      </c>
      <c r="H14" s="173" t="s">
        <v>393</v>
      </c>
      <c r="I14" s="174"/>
      <c r="J14" s="175" t="s">
        <v>61</v>
      </c>
      <c r="K14" s="175" t="s">
        <v>61</v>
      </c>
      <c r="L14" s="175" t="s">
        <v>61</v>
      </c>
      <c r="M14" s="175" t="s">
        <v>61</v>
      </c>
      <c r="N14" s="175" t="s">
        <v>61</v>
      </c>
      <c r="O14" s="175" t="s">
        <v>61</v>
      </c>
      <c r="P14" s="175" t="s">
        <v>61</v>
      </c>
      <c r="Q14" s="176" t="s">
        <v>61</v>
      </c>
    </row>
    <row r="15" spans="1:18" ht="120" customHeight="1" thickBot="1" x14ac:dyDescent="0.25">
      <c r="A15" s="218"/>
      <c r="B15" s="177">
        <v>5</v>
      </c>
      <c r="C15" s="128">
        <v>180920</v>
      </c>
      <c r="D15" s="208">
        <v>41046</v>
      </c>
      <c r="E15" s="170" t="s">
        <v>29</v>
      </c>
      <c r="F15" s="171" t="s">
        <v>77</v>
      </c>
      <c r="G15" s="172">
        <f>+'[1]ANEXO 2'!$K$52</f>
        <v>1480444.61</v>
      </c>
      <c r="H15" s="173" t="s">
        <v>422</v>
      </c>
      <c r="I15" s="174"/>
      <c r="J15" s="175" t="s">
        <v>61</v>
      </c>
      <c r="K15" s="175" t="s">
        <v>61</v>
      </c>
      <c r="L15" s="175" t="s">
        <v>61</v>
      </c>
      <c r="M15" s="175" t="s">
        <v>61</v>
      </c>
      <c r="N15" s="175" t="s">
        <v>61</v>
      </c>
      <c r="O15" s="175" t="s">
        <v>61</v>
      </c>
      <c r="P15" s="175" t="s">
        <v>61</v>
      </c>
      <c r="Q15" s="176" t="s">
        <v>61</v>
      </c>
    </row>
    <row r="16" spans="1:18" ht="144.75" customHeight="1" thickBot="1" x14ac:dyDescent="0.25">
      <c r="A16" s="218"/>
      <c r="B16" s="139">
        <v>6</v>
      </c>
      <c r="C16" s="128">
        <v>181094</v>
      </c>
      <c r="D16" s="208">
        <v>41046</v>
      </c>
      <c r="E16" s="170" t="s">
        <v>4</v>
      </c>
      <c r="F16" s="171" t="s">
        <v>77</v>
      </c>
      <c r="G16" s="172">
        <f>+'[1]ANEXO 2'!$K$12</f>
        <v>1574135.61</v>
      </c>
      <c r="H16" s="173" t="s">
        <v>423</v>
      </c>
      <c r="I16" s="174"/>
      <c r="J16" s="175" t="s">
        <v>61</v>
      </c>
      <c r="K16" s="175" t="s">
        <v>61</v>
      </c>
      <c r="L16" s="175" t="s">
        <v>61</v>
      </c>
      <c r="M16" s="175" t="s">
        <v>61</v>
      </c>
      <c r="N16" s="175" t="s">
        <v>61</v>
      </c>
      <c r="O16" s="175" t="s">
        <v>61</v>
      </c>
      <c r="P16" s="175" t="s">
        <v>61</v>
      </c>
      <c r="Q16" s="176" t="s">
        <v>61</v>
      </c>
    </row>
    <row r="17" spans="1:18" ht="60" x14ac:dyDescent="0.2">
      <c r="A17" s="218"/>
      <c r="B17" s="257">
        <v>7</v>
      </c>
      <c r="C17" s="234">
        <v>211309</v>
      </c>
      <c r="D17" s="236">
        <v>41156</v>
      </c>
      <c r="E17" s="251" t="s">
        <v>9</v>
      </c>
      <c r="F17" s="153" t="s">
        <v>95</v>
      </c>
      <c r="G17" s="146">
        <v>0</v>
      </c>
      <c r="H17" s="148" t="s">
        <v>385</v>
      </c>
      <c r="I17" s="145" t="s">
        <v>384</v>
      </c>
      <c r="J17" s="158" t="s">
        <v>303</v>
      </c>
      <c r="K17" s="158" t="s">
        <v>302</v>
      </c>
      <c r="L17" s="161">
        <v>162000</v>
      </c>
      <c r="M17" s="158" t="s">
        <v>322</v>
      </c>
      <c r="N17" s="149">
        <v>42205</v>
      </c>
      <c r="O17" s="158" t="s">
        <v>61</v>
      </c>
      <c r="P17" s="158" t="s">
        <v>61</v>
      </c>
      <c r="Q17" s="147" t="s">
        <v>61</v>
      </c>
      <c r="R17" s="116"/>
    </row>
    <row r="18" spans="1:18" ht="15" customHeight="1" x14ac:dyDescent="0.2">
      <c r="A18" s="218"/>
      <c r="B18" s="257"/>
      <c r="C18" s="235"/>
      <c r="D18" s="237"/>
      <c r="E18" s="252"/>
      <c r="F18" s="128" t="s">
        <v>72</v>
      </c>
      <c r="G18" s="126">
        <f>+'[1]ANEXO 2'!$K$15</f>
        <v>5922799</v>
      </c>
      <c r="H18" s="143"/>
      <c r="I18" s="164"/>
      <c r="J18" s="159"/>
      <c r="K18" s="159"/>
      <c r="L18" s="162"/>
      <c r="M18" s="159"/>
      <c r="N18" s="159"/>
      <c r="O18" s="159"/>
      <c r="P18" s="159"/>
      <c r="Q18" s="127"/>
      <c r="R18" s="116"/>
    </row>
    <row r="19" spans="1:18" ht="30.75" thickBot="1" x14ac:dyDescent="0.25">
      <c r="A19" s="218"/>
      <c r="B19" s="257"/>
      <c r="C19" s="235"/>
      <c r="D19" s="237"/>
      <c r="E19" s="253"/>
      <c r="F19" s="154" t="s">
        <v>311</v>
      </c>
      <c r="G19" s="178">
        <f>+'[1]ANEXO 2'!$K$16</f>
        <v>2367338</v>
      </c>
      <c r="H19" s="150"/>
      <c r="I19" s="165"/>
      <c r="J19" s="160"/>
      <c r="K19" s="160"/>
      <c r="L19" s="163"/>
      <c r="M19" s="160"/>
      <c r="N19" s="160"/>
      <c r="O19" s="160"/>
      <c r="P19" s="160"/>
      <c r="Q19" s="141"/>
      <c r="R19" s="116"/>
    </row>
    <row r="20" spans="1:18" ht="30" x14ac:dyDescent="0.2">
      <c r="A20" s="218"/>
      <c r="B20" s="229">
        <v>8</v>
      </c>
      <c r="C20" s="234">
        <v>237720</v>
      </c>
      <c r="D20" s="236">
        <v>41421</v>
      </c>
      <c r="E20" s="251" t="s">
        <v>10</v>
      </c>
      <c r="F20" s="153" t="s">
        <v>95</v>
      </c>
      <c r="G20" s="146">
        <v>0</v>
      </c>
      <c r="H20" s="148" t="s">
        <v>323</v>
      </c>
      <c r="I20" s="145" t="s">
        <v>426</v>
      </c>
      <c r="J20" s="158" t="s">
        <v>301</v>
      </c>
      <c r="K20" s="158" t="s">
        <v>302</v>
      </c>
      <c r="L20" s="161">
        <v>275000</v>
      </c>
      <c r="M20" s="158" t="s">
        <v>322</v>
      </c>
      <c r="N20" s="149">
        <v>42303</v>
      </c>
      <c r="O20" s="158" t="s">
        <v>61</v>
      </c>
      <c r="P20" s="158" t="s">
        <v>61</v>
      </c>
      <c r="Q20" s="147" t="s">
        <v>61</v>
      </c>
      <c r="R20" s="116"/>
    </row>
    <row r="21" spans="1:18" ht="15" customHeight="1" x14ac:dyDescent="0.2">
      <c r="A21" s="218"/>
      <c r="B21" s="257"/>
      <c r="C21" s="235"/>
      <c r="D21" s="237"/>
      <c r="E21" s="252"/>
      <c r="F21" s="128" t="s">
        <v>72</v>
      </c>
      <c r="G21" s="126">
        <f>+'[1]ANEXO 2'!$K$9</f>
        <v>5890926.3399999999</v>
      </c>
      <c r="H21" s="179"/>
      <c r="I21" s="164"/>
      <c r="J21" s="159"/>
      <c r="K21" s="159"/>
      <c r="L21" s="162"/>
      <c r="M21" s="159"/>
      <c r="N21" s="129"/>
      <c r="O21" s="159"/>
      <c r="P21" s="159"/>
      <c r="Q21" s="127"/>
      <c r="R21" s="116"/>
    </row>
    <row r="22" spans="1:18" ht="15.75" customHeight="1" thickBot="1" x14ac:dyDescent="0.25">
      <c r="A22" s="218"/>
      <c r="B22" s="230"/>
      <c r="C22" s="227"/>
      <c r="D22" s="228"/>
      <c r="E22" s="253"/>
      <c r="F22" s="154" t="s">
        <v>77</v>
      </c>
      <c r="G22" s="140">
        <f>+'[1]ANEXO 2'!$K$10</f>
        <v>2448584</v>
      </c>
      <c r="H22" s="180"/>
      <c r="I22" s="165"/>
      <c r="J22" s="160"/>
      <c r="K22" s="160"/>
      <c r="L22" s="163"/>
      <c r="M22" s="160"/>
      <c r="N22" s="151"/>
      <c r="O22" s="160"/>
      <c r="P22" s="160"/>
      <c r="Q22" s="141"/>
      <c r="R22" s="116"/>
    </row>
    <row r="23" spans="1:18" ht="45" x14ac:dyDescent="0.2">
      <c r="A23" s="218"/>
      <c r="B23" s="257">
        <v>9</v>
      </c>
      <c r="C23" s="234">
        <v>238552</v>
      </c>
      <c r="D23" s="236">
        <v>41591</v>
      </c>
      <c r="E23" s="251" t="s">
        <v>12</v>
      </c>
      <c r="F23" s="153" t="s">
        <v>95</v>
      </c>
      <c r="G23" s="146">
        <v>0</v>
      </c>
      <c r="H23" s="152" t="s">
        <v>386</v>
      </c>
      <c r="I23" s="145" t="s">
        <v>387</v>
      </c>
      <c r="J23" s="158" t="s">
        <v>304</v>
      </c>
      <c r="K23" s="158" t="s">
        <v>302</v>
      </c>
      <c r="L23" s="161">
        <v>138599.91</v>
      </c>
      <c r="M23" s="158" t="s">
        <v>322</v>
      </c>
      <c r="N23" s="149">
        <v>42941</v>
      </c>
      <c r="O23" s="158" t="s">
        <v>61</v>
      </c>
      <c r="P23" s="158" t="s">
        <v>61</v>
      </c>
      <c r="Q23" s="147" t="s">
        <v>61</v>
      </c>
      <c r="R23" s="116"/>
    </row>
    <row r="24" spans="1:18" ht="15" customHeight="1" x14ac:dyDescent="0.2">
      <c r="A24" s="218"/>
      <c r="B24" s="257"/>
      <c r="C24" s="235"/>
      <c r="D24" s="237"/>
      <c r="E24" s="252"/>
      <c r="F24" s="128" t="s">
        <v>72</v>
      </c>
      <c r="G24" s="126">
        <f>+'[1]ANEXO 2'!$K$55</f>
        <v>6130692</v>
      </c>
      <c r="H24" s="143"/>
      <c r="I24" s="164"/>
      <c r="J24" s="159"/>
      <c r="K24" s="159"/>
      <c r="L24" s="162"/>
      <c r="M24" s="159"/>
      <c r="N24" s="159"/>
      <c r="O24" s="159"/>
      <c r="P24" s="159"/>
      <c r="Q24" s="127"/>
      <c r="R24" s="116"/>
    </row>
    <row r="25" spans="1:18" ht="30.75" customHeight="1" thickBot="1" x14ac:dyDescent="0.25">
      <c r="A25" s="218"/>
      <c r="B25" s="257"/>
      <c r="C25" s="227"/>
      <c r="D25" s="228"/>
      <c r="E25" s="253"/>
      <c r="F25" s="154" t="s">
        <v>77</v>
      </c>
      <c r="G25" s="140">
        <f>+'[1]ANEXO 2'!$K$56</f>
        <v>2132222.4</v>
      </c>
      <c r="H25" s="150"/>
      <c r="I25" s="165"/>
      <c r="J25" s="160"/>
      <c r="K25" s="160"/>
      <c r="L25" s="163"/>
      <c r="M25" s="160"/>
      <c r="N25" s="160"/>
      <c r="O25" s="160"/>
      <c r="P25" s="160"/>
      <c r="Q25" s="141"/>
      <c r="R25" s="116"/>
    </row>
    <row r="26" spans="1:18" ht="60" x14ac:dyDescent="0.2">
      <c r="A26" s="218"/>
      <c r="B26" s="220">
        <v>10</v>
      </c>
      <c r="C26" s="222">
        <v>269832</v>
      </c>
      <c r="D26" s="223">
        <v>41592</v>
      </c>
      <c r="E26" s="225" t="s">
        <v>11</v>
      </c>
      <c r="F26" s="153" t="s">
        <v>72</v>
      </c>
      <c r="G26" s="146">
        <f>+'[1]ANEXO 2'!$K$45</f>
        <v>215032</v>
      </c>
      <c r="H26" s="249" t="s">
        <v>348</v>
      </c>
      <c r="I26" s="238" t="s">
        <v>360</v>
      </c>
      <c r="J26" s="158" t="s">
        <v>297</v>
      </c>
      <c r="K26" s="158" t="s">
        <v>313</v>
      </c>
      <c r="L26" s="158" t="s">
        <v>298</v>
      </c>
      <c r="M26" s="158" t="s">
        <v>324</v>
      </c>
      <c r="N26" s="149">
        <v>42538</v>
      </c>
      <c r="O26" s="158" t="s">
        <v>61</v>
      </c>
      <c r="P26" s="158" t="s">
        <v>61</v>
      </c>
      <c r="Q26" s="147" t="s">
        <v>354</v>
      </c>
      <c r="R26" s="116"/>
    </row>
    <row r="27" spans="1:18" ht="15.75" thickBot="1" x14ac:dyDescent="0.25">
      <c r="A27" s="218"/>
      <c r="B27" s="221"/>
      <c r="C27" s="222"/>
      <c r="D27" s="224"/>
      <c r="E27" s="226"/>
      <c r="F27" s="154" t="s">
        <v>77</v>
      </c>
      <c r="G27" s="140">
        <f>+'[1]ANEXO 2'!$K$46</f>
        <v>1528520</v>
      </c>
      <c r="H27" s="250"/>
      <c r="I27" s="239"/>
      <c r="J27" s="160" t="s">
        <v>61</v>
      </c>
      <c r="K27" s="160" t="s">
        <v>61</v>
      </c>
      <c r="L27" s="160" t="s">
        <v>61</v>
      </c>
      <c r="M27" s="160" t="s">
        <v>61</v>
      </c>
      <c r="N27" s="160" t="s">
        <v>61</v>
      </c>
      <c r="O27" s="160" t="s">
        <v>61</v>
      </c>
      <c r="P27" s="160" t="s">
        <v>61</v>
      </c>
      <c r="Q27" s="141" t="s">
        <v>61</v>
      </c>
    </row>
    <row r="28" spans="1:18" ht="15" customHeight="1" x14ac:dyDescent="0.2">
      <c r="A28" s="218"/>
      <c r="B28" s="231">
        <v>11</v>
      </c>
      <c r="C28" s="222">
        <v>274698</v>
      </c>
      <c r="D28" s="223">
        <v>41745</v>
      </c>
      <c r="E28" s="272" t="s">
        <v>51</v>
      </c>
      <c r="F28" s="181" t="s">
        <v>95</v>
      </c>
      <c r="G28" s="146">
        <f>+'[1]ANEXO 2'!$K$18</f>
        <v>0</v>
      </c>
      <c r="H28" s="182" t="s">
        <v>88</v>
      </c>
      <c r="I28" s="238" t="s">
        <v>361</v>
      </c>
      <c r="J28" s="158" t="s">
        <v>61</v>
      </c>
      <c r="K28" s="158" t="s">
        <v>61</v>
      </c>
      <c r="L28" s="158" t="s">
        <v>61</v>
      </c>
      <c r="M28" s="158" t="s">
        <v>61</v>
      </c>
      <c r="N28" s="158" t="s">
        <v>61</v>
      </c>
      <c r="O28" s="158" t="s">
        <v>61</v>
      </c>
      <c r="P28" s="158" t="s">
        <v>61</v>
      </c>
      <c r="Q28" s="147" t="s">
        <v>61</v>
      </c>
      <c r="R28" s="116"/>
    </row>
    <row r="29" spans="1:18" ht="84" customHeight="1" x14ac:dyDescent="0.2">
      <c r="A29" s="218"/>
      <c r="B29" s="232"/>
      <c r="C29" s="222"/>
      <c r="D29" s="224"/>
      <c r="E29" s="273"/>
      <c r="F29" s="262" t="s">
        <v>72</v>
      </c>
      <c r="G29" s="207">
        <v>0</v>
      </c>
      <c r="H29" s="183" t="s">
        <v>400</v>
      </c>
      <c r="I29" s="245"/>
      <c r="J29" s="197" t="s">
        <v>325</v>
      </c>
      <c r="K29" s="197" t="s">
        <v>326</v>
      </c>
      <c r="L29" s="198">
        <v>2720710.18</v>
      </c>
      <c r="M29" s="197" t="s">
        <v>324</v>
      </c>
      <c r="N29" s="199">
        <v>42325</v>
      </c>
      <c r="O29" s="197" t="s">
        <v>61</v>
      </c>
      <c r="P29" s="200" t="s">
        <v>358</v>
      </c>
      <c r="Q29" s="201" t="s">
        <v>401</v>
      </c>
      <c r="R29" s="116"/>
    </row>
    <row r="30" spans="1:18" ht="45" customHeight="1" x14ac:dyDescent="0.2">
      <c r="A30" s="218"/>
      <c r="B30" s="233"/>
      <c r="C30" s="222"/>
      <c r="D30" s="224"/>
      <c r="E30" s="274"/>
      <c r="F30" s="263"/>
      <c r="G30" s="184"/>
      <c r="H30" s="183" t="s">
        <v>410</v>
      </c>
      <c r="I30" s="246"/>
      <c r="J30" s="202" t="s">
        <v>402</v>
      </c>
      <c r="K30" s="202"/>
      <c r="L30" s="203">
        <v>235421.85</v>
      </c>
      <c r="M30" s="202" t="s">
        <v>372</v>
      </c>
      <c r="N30" s="204"/>
      <c r="O30" s="202"/>
      <c r="P30" s="205"/>
      <c r="Q30" s="206"/>
      <c r="R30" s="116"/>
    </row>
    <row r="31" spans="1:18" ht="150" customHeight="1" thickBot="1" x14ac:dyDescent="0.25">
      <c r="A31" s="218"/>
      <c r="B31" s="233"/>
      <c r="C31" s="222"/>
      <c r="D31" s="224"/>
      <c r="E31" s="275"/>
      <c r="F31" s="185" t="s">
        <v>77</v>
      </c>
      <c r="G31" s="140">
        <f>+'[1]ANEXO 2'!$K$32</f>
        <v>3964908</v>
      </c>
      <c r="H31" s="186" t="s">
        <v>394</v>
      </c>
      <c r="I31" s="239"/>
      <c r="J31" s="160" t="s">
        <v>291</v>
      </c>
      <c r="K31" s="160" t="s">
        <v>292</v>
      </c>
      <c r="L31" s="160" t="s">
        <v>61</v>
      </c>
      <c r="M31" s="160" t="s">
        <v>293</v>
      </c>
      <c r="N31" s="160" t="s">
        <v>61</v>
      </c>
      <c r="O31" s="160" t="s">
        <v>61</v>
      </c>
      <c r="P31" s="160" t="s">
        <v>61</v>
      </c>
      <c r="Q31" s="141" t="s">
        <v>61</v>
      </c>
    </row>
    <row r="32" spans="1:18" ht="39.950000000000003" customHeight="1" x14ac:dyDescent="0.2">
      <c r="A32" s="218"/>
      <c r="B32" s="229">
        <v>12</v>
      </c>
      <c r="C32" s="234">
        <v>273121</v>
      </c>
      <c r="D32" s="236">
        <v>41883</v>
      </c>
      <c r="E32" s="251" t="s">
        <v>55</v>
      </c>
      <c r="F32" s="153" t="s">
        <v>95</v>
      </c>
      <c r="G32" s="146">
        <f>+'[1]ANEXO 2'!$K$18</f>
        <v>0</v>
      </c>
      <c r="H32" s="148" t="s">
        <v>388</v>
      </c>
      <c r="I32" s="145" t="s">
        <v>389</v>
      </c>
      <c r="J32" s="158" t="s">
        <v>302</v>
      </c>
      <c r="K32" s="158" t="s">
        <v>302</v>
      </c>
      <c r="L32" s="158" t="s">
        <v>61</v>
      </c>
      <c r="M32" s="158" t="s">
        <v>322</v>
      </c>
      <c r="N32" s="149">
        <v>42941</v>
      </c>
      <c r="O32" s="158" t="s">
        <v>61</v>
      </c>
      <c r="P32" s="158" t="s">
        <v>61</v>
      </c>
      <c r="Q32" s="147" t="s">
        <v>61</v>
      </c>
    </row>
    <row r="33" spans="1:18" ht="39.950000000000003" customHeight="1" x14ac:dyDescent="0.2">
      <c r="A33" s="218"/>
      <c r="B33" s="257"/>
      <c r="C33" s="235"/>
      <c r="D33" s="237"/>
      <c r="E33" s="252"/>
      <c r="F33" s="128" t="s">
        <v>72</v>
      </c>
      <c r="G33" s="126">
        <f>+'[1]ANEXO 2'!$K$19</f>
        <v>1078702</v>
      </c>
      <c r="H33" s="143"/>
      <c r="I33" s="164"/>
      <c r="J33" s="159"/>
      <c r="K33" s="159"/>
      <c r="L33" s="159"/>
      <c r="M33" s="159"/>
      <c r="N33" s="159"/>
      <c r="O33" s="159"/>
      <c r="P33" s="159"/>
      <c r="Q33" s="127"/>
    </row>
    <row r="34" spans="1:18" ht="39.950000000000003" customHeight="1" thickBot="1" x14ac:dyDescent="0.25">
      <c r="A34" s="218"/>
      <c r="B34" s="230"/>
      <c r="C34" s="227"/>
      <c r="D34" s="228"/>
      <c r="E34" s="253"/>
      <c r="F34" s="154" t="s">
        <v>311</v>
      </c>
      <c r="G34" s="140">
        <f>+'[1]ANEXO 2'!$K$20</f>
        <v>358280</v>
      </c>
      <c r="H34" s="150"/>
      <c r="I34" s="165"/>
      <c r="J34" s="160"/>
      <c r="K34" s="160"/>
      <c r="L34" s="160"/>
      <c r="M34" s="160"/>
      <c r="N34" s="160"/>
      <c r="O34" s="160"/>
      <c r="P34" s="160"/>
      <c r="Q34" s="141"/>
    </row>
    <row r="35" spans="1:18" ht="45" x14ac:dyDescent="0.2">
      <c r="A35" s="218"/>
      <c r="B35" s="257">
        <v>13</v>
      </c>
      <c r="C35" s="234">
        <v>277717</v>
      </c>
      <c r="D35" s="236">
        <v>42234</v>
      </c>
      <c r="E35" s="251" t="s">
        <v>312</v>
      </c>
      <c r="F35" s="153" t="s">
        <v>95</v>
      </c>
      <c r="G35" s="146">
        <f>+'[1]ANEXO 2'!$K$40</f>
        <v>216779</v>
      </c>
      <c r="H35" s="152" t="s">
        <v>427</v>
      </c>
      <c r="I35" s="145" t="s">
        <v>413</v>
      </c>
      <c r="J35" s="158" t="s">
        <v>61</v>
      </c>
      <c r="K35" s="158" t="s">
        <v>61</v>
      </c>
      <c r="L35" s="158" t="s">
        <v>61</v>
      </c>
      <c r="M35" s="158" t="s">
        <v>61</v>
      </c>
      <c r="N35" s="158" t="s">
        <v>61</v>
      </c>
      <c r="O35" s="158" t="s">
        <v>61</v>
      </c>
      <c r="P35" s="158" t="s">
        <v>61</v>
      </c>
      <c r="Q35" s="147" t="s">
        <v>61</v>
      </c>
    </row>
    <row r="36" spans="1:18" ht="30.75" customHeight="1" thickBot="1" x14ac:dyDescent="0.25">
      <c r="A36" s="218"/>
      <c r="B36" s="257"/>
      <c r="C36" s="235"/>
      <c r="D36" s="237"/>
      <c r="E36" s="253"/>
      <c r="F36" s="154" t="s">
        <v>72</v>
      </c>
      <c r="G36" s="140">
        <f>+'[1]ANEXO 2'!$K$41</f>
        <v>1665370</v>
      </c>
      <c r="H36" s="150"/>
      <c r="I36" s="165"/>
      <c r="J36" s="160"/>
      <c r="K36" s="160"/>
      <c r="L36" s="160"/>
      <c r="M36" s="160"/>
      <c r="N36" s="160"/>
      <c r="O36" s="160"/>
      <c r="P36" s="160"/>
      <c r="Q36" s="141"/>
    </row>
    <row r="37" spans="1:18" ht="45" x14ac:dyDescent="0.2">
      <c r="A37" s="218"/>
      <c r="B37" s="220">
        <v>14</v>
      </c>
      <c r="C37" s="222">
        <v>273254</v>
      </c>
      <c r="D37" s="223">
        <v>41883</v>
      </c>
      <c r="E37" s="225" t="s">
        <v>56</v>
      </c>
      <c r="F37" s="153" t="s">
        <v>95</v>
      </c>
      <c r="G37" s="146">
        <f>+'[1]ANEXO 2'!$K$22</f>
        <v>0</v>
      </c>
      <c r="H37" s="152" t="s">
        <v>383</v>
      </c>
      <c r="I37" s="145" t="s">
        <v>430</v>
      </c>
      <c r="J37" s="158" t="s">
        <v>61</v>
      </c>
      <c r="K37" s="158" t="s">
        <v>61</v>
      </c>
      <c r="L37" s="158" t="s">
        <v>61</v>
      </c>
      <c r="M37" s="158" t="s">
        <v>61</v>
      </c>
      <c r="N37" s="158" t="s">
        <v>61</v>
      </c>
      <c r="O37" s="158" t="s">
        <v>61</v>
      </c>
      <c r="P37" s="158" t="s">
        <v>61</v>
      </c>
      <c r="Q37" s="147" t="s">
        <v>61</v>
      </c>
    </row>
    <row r="38" spans="1:18" ht="32.25" customHeight="1" x14ac:dyDescent="0.2">
      <c r="A38" s="218"/>
      <c r="B38" s="232"/>
      <c r="C38" s="222"/>
      <c r="D38" s="224"/>
      <c r="E38" s="244"/>
      <c r="F38" s="128" t="s">
        <v>72</v>
      </c>
      <c r="G38" s="126">
        <f>+'[1]ANEXO 2'!$K$23</f>
        <v>408870</v>
      </c>
      <c r="H38" s="179"/>
      <c r="I38" s="245"/>
      <c r="J38" s="159" t="s">
        <v>61</v>
      </c>
      <c r="K38" s="159" t="s">
        <v>61</v>
      </c>
      <c r="L38" s="130" t="s">
        <v>61</v>
      </c>
      <c r="M38" s="159" t="s">
        <v>61</v>
      </c>
      <c r="N38" s="129" t="s">
        <v>61</v>
      </c>
      <c r="O38" s="159" t="s">
        <v>61</v>
      </c>
      <c r="P38" s="159" t="s">
        <v>61</v>
      </c>
      <c r="Q38" s="131" t="s">
        <v>61</v>
      </c>
    </row>
    <row r="39" spans="1:18" ht="117" customHeight="1" thickBot="1" x14ac:dyDescent="0.25">
      <c r="A39" s="218"/>
      <c r="B39" s="221"/>
      <c r="C39" s="222"/>
      <c r="D39" s="224"/>
      <c r="E39" s="226"/>
      <c r="F39" s="154" t="s">
        <v>77</v>
      </c>
      <c r="G39" s="140">
        <f>+'[1]ANEXO 2'!$K$24</f>
        <v>4436771</v>
      </c>
      <c r="H39" s="150" t="s">
        <v>395</v>
      </c>
      <c r="I39" s="239"/>
      <c r="J39" s="160" t="s">
        <v>61</v>
      </c>
      <c r="K39" s="160" t="s">
        <v>61</v>
      </c>
      <c r="L39" s="160" t="s">
        <v>61</v>
      </c>
      <c r="M39" s="160" t="s">
        <v>61</v>
      </c>
      <c r="N39" s="160" t="s">
        <v>61</v>
      </c>
      <c r="O39" s="160" t="s">
        <v>61</v>
      </c>
      <c r="P39" s="160" t="s">
        <v>61</v>
      </c>
      <c r="Q39" s="141" t="s">
        <v>61</v>
      </c>
    </row>
    <row r="40" spans="1:18" ht="45" x14ac:dyDescent="0.2">
      <c r="A40" s="218"/>
      <c r="B40" s="220">
        <v>15</v>
      </c>
      <c r="C40" s="222">
        <v>273254</v>
      </c>
      <c r="D40" s="223">
        <v>41883</v>
      </c>
      <c r="E40" s="225" t="s">
        <v>382</v>
      </c>
      <c r="F40" s="153" t="s">
        <v>95</v>
      </c>
      <c r="G40" s="146">
        <f>+'[1]ANEXO 2'!$K$22</f>
        <v>0</v>
      </c>
      <c r="H40" s="152" t="s">
        <v>383</v>
      </c>
      <c r="I40" s="145" t="s">
        <v>430</v>
      </c>
      <c r="J40" s="158" t="s">
        <v>61</v>
      </c>
      <c r="K40" s="158" t="s">
        <v>61</v>
      </c>
      <c r="L40" s="158" t="s">
        <v>61</v>
      </c>
      <c r="M40" s="158" t="s">
        <v>61</v>
      </c>
      <c r="N40" s="158" t="s">
        <v>61</v>
      </c>
      <c r="O40" s="158" t="s">
        <v>61</v>
      </c>
      <c r="P40" s="158" t="s">
        <v>61</v>
      </c>
      <c r="Q40" s="147" t="s">
        <v>61</v>
      </c>
    </row>
    <row r="41" spans="1:18" ht="32.25" customHeight="1" x14ac:dyDescent="0.2">
      <c r="A41" s="218"/>
      <c r="B41" s="232"/>
      <c r="C41" s="222"/>
      <c r="D41" s="224"/>
      <c r="E41" s="244"/>
      <c r="F41" s="128" t="s">
        <v>72</v>
      </c>
      <c r="G41" s="126">
        <f>+'[1]ANEXO 2'!$K$23</f>
        <v>408870</v>
      </c>
      <c r="H41" s="179"/>
      <c r="I41" s="245"/>
      <c r="J41" s="159" t="s">
        <v>61</v>
      </c>
      <c r="K41" s="159" t="s">
        <v>61</v>
      </c>
      <c r="L41" s="130" t="s">
        <v>61</v>
      </c>
      <c r="M41" s="159" t="s">
        <v>61</v>
      </c>
      <c r="N41" s="129" t="s">
        <v>61</v>
      </c>
      <c r="O41" s="159" t="s">
        <v>61</v>
      </c>
      <c r="P41" s="159" t="s">
        <v>61</v>
      </c>
      <c r="Q41" s="131" t="s">
        <v>61</v>
      </c>
    </row>
    <row r="42" spans="1:18" ht="61.5" customHeight="1" thickBot="1" x14ac:dyDescent="0.25">
      <c r="A42" s="218"/>
      <c r="B42" s="221"/>
      <c r="C42" s="222"/>
      <c r="D42" s="224"/>
      <c r="E42" s="226"/>
      <c r="F42" s="154" t="s">
        <v>77</v>
      </c>
      <c r="G42" s="140">
        <f>+'[1]ANEXO 2'!$K$24</f>
        <v>4436771</v>
      </c>
      <c r="H42" s="150"/>
      <c r="I42" s="239"/>
      <c r="J42" s="160" t="s">
        <v>61</v>
      </c>
      <c r="K42" s="160" t="s">
        <v>61</v>
      </c>
      <c r="L42" s="160" t="s">
        <v>61</v>
      </c>
      <c r="M42" s="160" t="s">
        <v>61</v>
      </c>
      <c r="N42" s="160" t="s">
        <v>61</v>
      </c>
      <c r="O42" s="160" t="s">
        <v>61</v>
      </c>
      <c r="P42" s="160" t="s">
        <v>61</v>
      </c>
      <c r="Q42" s="141" t="s">
        <v>61</v>
      </c>
    </row>
    <row r="43" spans="1:18" ht="258.95" customHeight="1" thickBot="1" x14ac:dyDescent="0.25">
      <c r="A43" s="218"/>
      <c r="B43" s="177">
        <v>16</v>
      </c>
      <c r="C43" s="157">
        <v>273262</v>
      </c>
      <c r="D43" s="208">
        <v>41911</v>
      </c>
      <c r="E43" s="170" t="s">
        <v>65</v>
      </c>
      <c r="F43" s="171" t="s">
        <v>77</v>
      </c>
      <c r="G43" s="172">
        <f>+'[1]ANEXO 2'!$K$27</f>
        <v>9092751</v>
      </c>
      <c r="H43" s="173" t="s">
        <v>396</v>
      </c>
      <c r="I43" s="175"/>
      <c r="J43" s="175" t="s">
        <v>61</v>
      </c>
      <c r="K43" s="175" t="s">
        <v>61</v>
      </c>
      <c r="L43" s="175" t="s">
        <v>61</v>
      </c>
      <c r="M43" s="175" t="s">
        <v>61</v>
      </c>
      <c r="N43" s="175" t="s">
        <v>61</v>
      </c>
      <c r="O43" s="175" t="s">
        <v>61</v>
      </c>
      <c r="P43" s="175" t="s">
        <v>61</v>
      </c>
      <c r="Q43" s="176" t="s">
        <v>61</v>
      </c>
      <c r="R43" s="116"/>
    </row>
    <row r="44" spans="1:18" ht="90.75" customHeight="1" thickBot="1" x14ac:dyDescent="0.25">
      <c r="A44" s="218"/>
      <c r="B44" s="139">
        <v>17</v>
      </c>
      <c r="C44" s="157">
        <v>276479</v>
      </c>
      <c r="D44" s="208">
        <v>42349</v>
      </c>
      <c r="E44" s="170" t="s">
        <v>350</v>
      </c>
      <c r="F44" s="171" t="s">
        <v>77</v>
      </c>
      <c r="G44" s="172">
        <f>+'[1]ANEXO 2'!$K$29</f>
        <v>9031768</v>
      </c>
      <c r="H44" s="187" t="s">
        <v>397</v>
      </c>
      <c r="I44" s="174"/>
      <c r="J44" s="175" t="s">
        <v>61</v>
      </c>
      <c r="K44" s="175" t="s">
        <v>61</v>
      </c>
      <c r="L44" s="175" t="s">
        <v>61</v>
      </c>
      <c r="M44" s="175" t="s">
        <v>61</v>
      </c>
      <c r="N44" s="175" t="s">
        <v>61</v>
      </c>
      <c r="O44" s="175" t="s">
        <v>61</v>
      </c>
      <c r="P44" s="175" t="s">
        <v>61</v>
      </c>
      <c r="Q44" s="176" t="s">
        <v>61</v>
      </c>
      <c r="R44" s="116"/>
    </row>
    <row r="45" spans="1:18" ht="45" x14ac:dyDescent="0.2">
      <c r="A45" s="218"/>
      <c r="B45" s="220">
        <v>18</v>
      </c>
      <c r="C45" s="222">
        <v>273254</v>
      </c>
      <c r="D45" s="223">
        <v>41883</v>
      </c>
      <c r="E45" s="225" t="s">
        <v>376</v>
      </c>
      <c r="F45" s="153" t="s">
        <v>377</v>
      </c>
      <c r="G45" s="146">
        <f>+'[1]ANEXO 2'!$K$22</f>
        <v>0</v>
      </c>
      <c r="H45" s="152" t="s">
        <v>428</v>
      </c>
      <c r="I45" s="145" t="s">
        <v>413</v>
      </c>
      <c r="J45" s="158" t="s">
        <v>61</v>
      </c>
      <c r="K45" s="158" t="s">
        <v>61</v>
      </c>
      <c r="L45" s="158" t="s">
        <v>61</v>
      </c>
      <c r="M45" s="158" t="s">
        <v>61</v>
      </c>
      <c r="N45" s="158" t="s">
        <v>61</v>
      </c>
      <c r="O45" s="158" t="s">
        <v>61</v>
      </c>
      <c r="P45" s="158" t="s">
        <v>61</v>
      </c>
      <c r="Q45" s="147" t="s">
        <v>61</v>
      </c>
    </row>
    <row r="46" spans="1:18" ht="32.25" customHeight="1" x14ac:dyDescent="0.2">
      <c r="A46" s="218"/>
      <c r="B46" s="231"/>
      <c r="C46" s="222"/>
      <c r="D46" s="224"/>
      <c r="E46" s="243"/>
      <c r="F46" s="128" t="s">
        <v>378</v>
      </c>
      <c r="G46" s="126">
        <f>+'[1]ANEXO 2'!$K$23</f>
        <v>408870</v>
      </c>
      <c r="H46" s="179" t="s">
        <v>379</v>
      </c>
      <c r="I46" s="144" t="s">
        <v>390</v>
      </c>
      <c r="J46" s="159"/>
      <c r="K46" s="159"/>
      <c r="L46" s="130"/>
      <c r="M46" s="159"/>
      <c r="N46" s="129"/>
      <c r="O46" s="159"/>
      <c r="P46" s="159"/>
      <c r="Q46" s="131"/>
    </row>
    <row r="47" spans="1:18" ht="32.25" customHeight="1" x14ac:dyDescent="0.2">
      <c r="A47" s="218"/>
      <c r="B47" s="232"/>
      <c r="C47" s="222"/>
      <c r="D47" s="224"/>
      <c r="E47" s="244"/>
      <c r="F47" s="128" t="s">
        <v>72</v>
      </c>
      <c r="G47" s="126">
        <f>+'[1]ANEXO 2'!$K$23</f>
        <v>408870</v>
      </c>
      <c r="H47" s="179"/>
      <c r="I47" s="245"/>
      <c r="J47" s="159"/>
      <c r="K47" s="159"/>
      <c r="L47" s="130"/>
      <c r="M47" s="159"/>
      <c r="N47" s="129"/>
      <c r="O47" s="159"/>
      <c r="P47" s="159"/>
      <c r="Q47" s="131"/>
    </row>
    <row r="48" spans="1:18" ht="61.5" customHeight="1" thickBot="1" x14ac:dyDescent="0.25">
      <c r="A48" s="218"/>
      <c r="B48" s="221"/>
      <c r="C48" s="222"/>
      <c r="D48" s="224"/>
      <c r="E48" s="226"/>
      <c r="F48" s="154" t="s">
        <v>77</v>
      </c>
      <c r="G48" s="140">
        <f>+'[1]ANEXO 2'!$K$24</f>
        <v>4436771</v>
      </c>
      <c r="H48" s="150"/>
      <c r="I48" s="239"/>
      <c r="J48" s="160"/>
      <c r="K48" s="160"/>
      <c r="L48" s="160"/>
      <c r="M48" s="160"/>
      <c r="N48" s="160"/>
      <c r="O48" s="160"/>
      <c r="P48" s="160"/>
      <c r="Q48" s="141"/>
    </row>
    <row r="49" spans="1:18" ht="45" x14ac:dyDescent="0.2">
      <c r="A49" s="218"/>
      <c r="B49" s="220">
        <v>19</v>
      </c>
      <c r="C49" s="222">
        <v>273254</v>
      </c>
      <c r="D49" s="223">
        <v>41883</v>
      </c>
      <c r="E49" s="225" t="s">
        <v>380</v>
      </c>
      <c r="F49" s="153" t="s">
        <v>377</v>
      </c>
      <c r="G49" s="146">
        <f>+'[1]ANEXO 2'!$K$22</f>
        <v>0</v>
      </c>
      <c r="H49" s="152" t="s">
        <v>428</v>
      </c>
      <c r="I49" s="145" t="s">
        <v>413</v>
      </c>
      <c r="J49" s="158" t="s">
        <v>61</v>
      </c>
      <c r="K49" s="158" t="s">
        <v>61</v>
      </c>
      <c r="L49" s="158" t="s">
        <v>61</v>
      </c>
      <c r="M49" s="158" t="s">
        <v>61</v>
      </c>
      <c r="N49" s="158" t="s">
        <v>61</v>
      </c>
      <c r="O49" s="158" t="s">
        <v>61</v>
      </c>
      <c r="P49" s="158" t="s">
        <v>61</v>
      </c>
      <c r="Q49" s="147" t="s">
        <v>61</v>
      </c>
    </row>
    <row r="50" spans="1:18" ht="69.75" customHeight="1" x14ac:dyDescent="0.2">
      <c r="A50" s="218"/>
      <c r="B50" s="231"/>
      <c r="C50" s="222"/>
      <c r="D50" s="224"/>
      <c r="E50" s="243"/>
      <c r="F50" s="128" t="s">
        <v>378</v>
      </c>
      <c r="G50" s="126">
        <f>+'[1]ANEXO 2'!$K$23</f>
        <v>408870</v>
      </c>
      <c r="H50" s="179" t="s">
        <v>381</v>
      </c>
      <c r="I50" s="144" t="s">
        <v>414</v>
      </c>
      <c r="J50" s="159"/>
      <c r="K50" s="159"/>
      <c r="L50" s="130"/>
      <c r="M50" s="159"/>
      <c r="N50" s="129"/>
      <c r="O50" s="159"/>
      <c r="P50" s="159"/>
      <c r="Q50" s="131"/>
    </row>
    <row r="51" spans="1:18" ht="32.25" customHeight="1" x14ac:dyDescent="0.2">
      <c r="A51" s="218"/>
      <c r="B51" s="232"/>
      <c r="C51" s="222"/>
      <c r="D51" s="224"/>
      <c r="E51" s="244"/>
      <c r="F51" s="128" t="s">
        <v>72</v>
      </c>
      <c r="G51" s="126">
        <f>+'[1]ANEXO 2'!$K$23</f>
        <v>408870</v>
      </c>
      <c r="H51" s="179"/>
      <c r="I51" s="245"/>
      <c r="J51" s="159"/>
      <c r="K51" s="159"/>
      <c r="L51" s="130"/>
      <c r="M51" s="159"/>
      <c r="N51" s="129"/>
      <c r="O51" s="159"/>
      <c r="P51" s="159"/>
      <c r="Q51" s="131"/>
    </row>
    <row r="52" spans="1:18" ht="61.5" customHeight="1" thickBot="1" x14ac:dyDescent="0.25">
      <c r="A52" s="219"/>
      <c r="B52" s="221"/>
      <c r="C52" s="222"/>
      <c r="D52" s="224"/>
      <c r="E52" s="226"/>
      <c r="F52" s="154" t="s">
        <v>77</v>
      </c>
      <c r="G52" s="140">
        <f>+'[1]ANEXO 2'!$K$24</f>
        <v>4436771</v>
      </c>
      <c r="H52" s="150"/>
      <c r="I52" s="239"/>
      <c r="J52" s="160"/>
      <c r="K52" s="160"/>
      <c r="L52" s="160"/>
      <c r="M52" s="160"/>
      <c r="N52" s="160"/>
      <c r="O52" s="160"/>
      <c r="P52" s="160"/>
      <c r="Q52" s="141"/>
    </row>
    <row r="53" spans="1:18" ht="90" x14ac:dyDescent="0.2">
      <c r="A53" s="217" t="s">
        <v>124</v>
      </c>
      <c r="B53" s="231">
        <v>1</v>
      </c>
      <c r="C53" s="222">
        <v>274896</v>
      </c>
      <c r="D53" s="223">
        <v>41597</v>
      </c>
      <c r="E53" s="225" t="s">
        <v>13</v>
      </c>
      <c r="F53" s="153" t="s">
        <v>95</v>
      </c>
      <c r="G53" s="146">
        <f>+'[1]ANEXO 2A'!$K$39</f>
        <v>0</v>
      </c>
      <c r="H53" s="152" t="s">
        <v>362</v>
      </c>
      <c r="I53" s="145" t="s">
        <v>415</v>
      </c>
      <c r="J53" s="145" t="s">
        <v>306</v>
      </c>
      <c r="K53" s="145" t="s">
        <v>307</v>
      </c>
      <c r="L53" s="161">
        <v>60000</v>
      </c>
      <c r="M53" s="158" t="s">
        <v>370</v>
      </c>
      <c r="N53" s="158" t="s">
        <v>433</v>
      </c>
      <c r="O53" s="158" t="s">
        <v>61</v>
      </c>
      <c r="P53" s="158" t="s">
        <v>61</v>
      </c>
      <c r="Q53" s="147" t="s">
        <v>61</v>
      </c>
      <c r="R53" s="116"/>
    </row>
    <row r="54" spans="1:18" ht="15" x14ac:dyDescent="0.2">
      <c r="A54" s="218"/>
      <c r="B54" s="232"/>
      <c r="C54" s="222"/>
      <c r="D54" s="224"/>
      <c r="E54" s="244"/>
      <c r="F54" s="128" t="s">
        <v>72</v>
      </c>
      <c r="G54" s="126">
        <f>+'[1]ANEXO 2A'!$K$40</f>
        <v>428675</v>
      </c>
      <c r="H54" s="143"/>
      <c r="I54" s="245"/>
      <c r="J54" s="164"/>
      <c r="K54" s="164"/>
      <c r="L54" s="126"/>
      <c r="M54" s="164"/>
      <c r="N54" s="164"/>
      <c r="O54" s="159" t="s">
        <v>61</v>
      </c>
      <c r="P54" s="159"/>
      <c r="Q54" s="127"/>
      <c r="R54" s="116"/>
    </row>
    <row r="55" spans="1:18" ht="15.75" thickBot="1" x14ac:dyDescent="0.25">
      <c r="A55" s="218"/>
      <c r="B55" s="233"/>
      <c r="C55" s="222"/>
      <c r="D55" s="224"/>
      <c r="E55" s="226"/>
      <c r="F55" s="154" t="s">
        <v>77</v>
      </c>
      <c r="G55" s="140">
        <f>+'[1]ANEXO 2A'!$K$41</f>
        <v>150408.5</v>
      </c>
      <c r="H55" s="150"/>
      <c r="I55" s="239"/>
      <c r="J55" s="165"/>
      <c r="K55" s="165"/>
      <c r="L55" s="140"/>
      <c r="M55" s="165"/>
      <c r="N55" s="165"/>
      <c r="O55" s="160" t="s">
        <v>61</v>
      </c>
      <c r="P55" s="160" t="s">
        <v>61</v>
      </c>
      <c r="Q55" s="141" t="s">
        <v>61</v>
      </c>
      <c r="R55" s="116"/>
    </row>
    <row r="56" spans="1:18" ht="60" x14ac:dyDescent="0.2">
      <c r="A56" s="218"/>
      <c r="B56" s="229">
        <v>2</v>
      </c>
      <c r="C56" s="234">
        <v>178250</v>
      </c>
      <c r="D56" s="236">
        <v>40721</v>
      </c>
      <c r="E56" s="251" t="s">
        <v>57</v>
      </c>
      <c r="F56" s="153" t="s">
        <v>95</v>
      </c>
      <c r="G56" s="146">
        <f>+'[1]ANEXO 2A'!$K$27</f>
        <v>10000</v>
      </c>
      <c r="H56" s="152" t="s">
        <v>363</v>
      </c>
      <c r="I56" s="145" t="s">
        <v>364</v>
      </c>
      <c r="J56" s="158" t="s">
        <v>302</v>
      </c>
      <c r="K56" s="158" t="s">
        <v>302</v>
      </c>
      <c r="L56" s="158" t="s">
        <v>61</v>
      </c>
      <c r="M56" s="158" t="s">
        <v>61</v>
      </c>
      <c r="N56" s="158" t="s">
        <v>61</v>
      </c>
      <c r="O56" s="158" t="s">
        <v>61</v>
      </c>
      <c r="P56" s="158" t="s">
        <v>61</v>
      </c>
      <c r="Q56" s="147" t="s">
        <v>61</v>
      </c>
      <c r="R56" s="116"/>
    </row>
    <row r="57" spans="1:18" ht="15" x14ac:dyDescent="0.2">
      <c r="A57" s="218"/>
      <c r="B57" s="257"/>
      <c r="C57" s="235"/>
      <c r="D57" s="237"/>
      <c r="E57" s="252"/>
      <c r="F57" s="128" t="s">
        <v>72</v>
      </c>
      <c r="G57" s="126">
        <v>0</v>
      </c>
      <c r="H57" s="143"/>
      <c r="I57" s="164"/>
      <c r="J57" s="159"/>
      <c r="K57" s="159"/>
      <c r="L57" s="159"/>
      <c r="M57" s="159"/>
      <c r="N57" s="159"/>
      <c r="O57" s="159"/>
      <c r="P57" s="159"/>
      <c r="Q57" s="127"/>
      <c r="R57" s="116"/>
    </row>
    <row r="58" spans="1:18" ht="30.75" thickBot="1" x14ac:dyDescent="0.25">
      <c r="A58" s="218"/>
      <c r="B58" s="230"/>
      <c r="C58" s="227"/>
      <c r="D58" s="228"/>
      <c r="E58" s="253"/>
      <c r="F58" s="154" t="s">
        <v>311</v>
      </c>
      <c r="G58" s="140">
        <v>0</v>
      </c>
      <c r="H58" s="150"/>
      <c r="I58" s="165"/>
      <c r="J58" s="160"/>
      <c r="K58" s="160"/>
      <c r="L58" s="160"/>
      <c r="M58" s="160"/>
      <c r="N58" s="160"/>
      <c r="O58" s="160"/>
      <c r="P58" s="160"/>
      <c r="Q58" s="141"/>
      <c r="R58" s="116"/>
    </row>
    <row r="59" spans="1:18" ht="93.95" customHeight="1" thickBot="1" x14ac:dyDescent="0.25">
      <c r="A59" s="218"/>
      <c r="B59" s="231">
        <v>3</v>
      </c>
      <c r="C59" s="222">
        <v>180675</v>
      </c>
      <c r="D59" s="223">
        <v>40730</v>
      </c>
      <c r="E59" s="225" t="s">
        <v>14</v>
      </c>
      <c r="F59" s="153" t="s">
        <v>95</v>
      </c>
      <c r="G59" s="140">
        <v>0</v>
      </c>
      <c r="H59" s="152" t="s">
        <v>391</v>
      </c>
      <c r="I59" s="145" t="s">
        <v>111</v>
      </c>
      <c r="J59" s="158" t="s">
        <v>302</v>
      </c>
      <c r="K59" s="158" t="s">
        <v>61</v>
      </c>
      <c r="L59" s="158" t="s">
        <v>61</v>
      </c>
      <c r="M59" s="158" t="s">
        <v>61</v>
      </c>
      <c r="N59" s="158" t="s">
        <v>61</v>
      </c>
      <c r="O59" s="158" t="s">
        <v>61</v>
      </c>
      <c r="P59" s="158" t="s">
        <v>61</v>
      </c>
      <c r="Q59" s="147" t="s">
        <v>61</v>
      </c>
      <c r="R59" s="116"/>
    </row>
    <row r="60" spans="1:18" ht="20.100000000000001" customHeight="1" x14ac:dyDescent="0.2">
      <c r="A60" s="218"/>
      <c r="B60" s="232"/>
      <c r="C60" s="222"/>
      <c r="D60" s="224"/>
      <c r="E60" s="244"/>
      <c r="F60" s="128" t="s">
        <v>72</v>
      </c>
      <c r="G60" s="126">
        <f>+'[1]ANEXO 2A'!$K$16</f>
        <v>4455771</v>
      </c>
      <c r="H60" s="143"/>
      <c r="I60" s="245" t="s">
        <v>365</v>
      </c>
      <c r="J60" s="159" t="s">
        <v>61</v>
      </c>
      <c r="K60" s="159" t="s">
        <v>61</v>
      </c>
      <c r="L60" s="159" t="s">
        <v>61</v>
      </c>
      <c r="M60" s="159" t="s">
        <v>61</v>
      </c>
      <c r="N60" s="159" t="s">
        <v>61</v>
      </c>
      <c r="O60" s="159" t="s">
        <v>61</v>
      </c>
      <c r="P60" s="159" t="s">
        <v>61</v>
      </c>
      <c r="Q60" s="127" t="s">
        <v>61</v>
      </c>
      <c r="R60" s="116"/>
    </row>
    <row r="61" spans="1:18" ht="62.25" customHeight="1" thickBot="1" x14ac:dyDescent="0.25">
      <c r="A61" s="218"/>
      <c r="B61" s="233"/>
      <c r="C61" s="222"/>
      <c r="D61" s="224"/>
      <c r="E61" s="226"/>
      <c r="F61" s="154" t="s">
        <v>77</v>
      </c>
      <c r="G61" s="140">
        <f>+'[1]ANEXO 2A'!$K$17</f>
        <v>300140</v>
      </c>
      <c r="H61" s="150"/>
      <c r="I61" s="239"/>
      <c r="J61" s="160" t="s">
        <v>61</v>
      </c>
      <c r="K61" s="160" t="s">
        <v>61</v>
      </c>
      <c r="L61" s="160" t="s">
        <v>61</v>
      </c>
      <c r="M61" s="160" t="s">
        <v>61</v>
      </c>
      <c r="N61" s="160" t="s">
        <v>61</v>
      </c>
      <c r="O61" s="160" t="s">
        <v>61</v>
      </c>
      <c r="P61" s="160" t="s">
        <v>61</v>
      </c>
      <c r="Q61" s="141" t="s">
        <v>61</v>
      </c>
      <c r="R61" s="116"/>
    </row>
    <row r="62" spans="1:18" ht="75" x14ac:dyDescent="0.2">
      <c r="A62" s="218"/>
      <c r="B62" s="220">
        <v>4</v>
      </c>
      <c r="C62" s="222">
        <v>180636</v>
      </c>
      <c r="D62" s="223">
        <v>40967</v>
      </c>
      <c r="E62" s="225" t="s">
        <v>295</v>
      </c>
      <c r="F62" s="153" t="s">
        <v>95</v>
      </c>
      <c r="G62" s="146">
        <f>+'[1]ANEXO 2A'!$K$31</f>
        <v>0</v>
      </c>
      <c r="H62" s="152" t="s">
        <v>374</v>
      </c>
      <c r="I62" s="145" t="s">
        <v>366</v>
      </c>
      <c r="J62" s="158" t="s">
        <v>302</v>
      </c>
      <c r="K62" s="158" t="s">
        <v>302</v>
      </c>
      <c r="L62" s="158" t="s">
        <v>61</v>
      </c>
      <c r="M62" s="158" t="s">
        <v>61</v>
      </c>
      <c r="N62" s="158" t="s">
        <v>61</v>
      </c>
      <c r="O62" s="158" t="s">
        <v>61</v>
      </c>
      <c r="P62" s="158" t="s">
        <v>61</v>
      </c>
      <c r="Q62" s="147" t="s">
        <v>61</v>
      </c>
      <c r="R62" s="116"/>
    </row>
    <row r="63" spans="1:18" ht="15" x14ac:dyDescent="0.2">
      <c r="A63" s="218"/>
      <c r="B63" s="232"/>
      <c r="C63" s="222"/>
      <c r="D63" s="224"/>
      <c r="E63" s="244"/>
      <c r="F63" s="128" t="s">
        <v>72</v>
      </c>
      <c r="G63" s="126">
        <f>+'[1]ANEXO 2A'!$K$32</f>
        <v>2875416.47</v>
      </c>
      <c r="H63" s="143"/>
      <c r="I63" s="245" t="s">
        <v>365</v>
      </c>
      <c r="J63" s="159" t="s">
        <v>61</v>
      </c>
      <c r="K63" s="159" t="s">
        <v>61</v>
      </c>
      <c r="L63" s="159" t="s">
        <v>61</v>
      </c>
      <c r="M63" s="159" t="s">
        <v>61</v>
      </c>
      <c r="N63" s="159" t="s">
        <v>61</v>
      </c>
      <c r="O63" s="159" t="s">
        <v>61</v>
      </c>
      <c r="P63" s="159" t="s">
        <v>61</v>
      </c>
      <c r="Q63" s="127" t="s">
        <v>61</v>
      </c>
      <c r="R63" s="116"/>
    </row>
    <row r="64" spans="1:18" ht="64.5" customHeight="1" thickBot="1" x14ac:dyDescent="0.25">
      <c r="A64" s="218"/>
      <c r="B64" s="221"/>
      <c r="C64" s="222"/>
      <c r="D64" s="224"/>
      <c r="E64" s="226"/>
      <c r="F64" s="154" t="s">
        <v>77</v>
      </c>
      <c r="G64" s="140">
        <f>+'[1]ANEXO 2A'!$K$33</f>
        <v>840101</v>
      </c>
      <c r="H64" s="150"/>
      <c r="I64" s="239"/>
      <c r="J64" s="160" t="s">
        <v>61</v>
      </c>
      <c r="K64" s="160" t="s">
        <v>61</v>
      </c>
      <c r="L64" s="160" t="s">
        <v>61</v>
      </c>
      <c r="M64" s="160" t="s">
        <v>61</v>
      </c>
      <c r="N64" s="160" t="s">
        <v>61</v>
      </c>
      <c r="O64" s="160" t="s">
        <v>61</v>
      </c>
      <c r="P64" s="160" t="s">
        <v>61</v>
      </c>
      <c r="Q64" s="141" t="s">
        <v>61</v>
      </c>
      <c r="R64" s="116"/>
    </row>
    <row r="65" spans="1:18" ht="75" x14ac:dyDescent="0.2">
      <c r="A65" s="218"/>
      <c r="B65" s="231">
        <v>5</v>
      </c>
      <c r="C65" s="222">
        <v>206674</v>
      </c>
      <c r="D65" s="223">
        <v>41038</v>
      </c>
      <c r="E65" s="225" t="s">
        <v>33</v>
      </c>
      <c r="F65" s="153" t="s">
        <v>95</v>
      </c>
      <c r="G65" s="146">
        <f>+'[1]ANEXO 2A'!$K$7</f>
        <v>48000</v>
      </c>
      <c r="H65" s="152" t="s">
        <v>327</v>
      </c>
      <c r="I65" s="145" t="s">
        <v>420</v>
      </c>
      <c r="J65" s="158" t="s">
        <v>61</v>
      </c>
      <c r="K65" s="158" t="s">
        <v>61</v>
      </c>
      <c r="L65" s="158" t="s">
        <v>61</v>
      </c>
      <c r="M65" s="158" t="s">
        <v>61</v>
      </c>
      <c r="N65" s="158" t="s">
        <v>61</v>
      </c>
      <c r="O65" s="158" t="s">
        <v>61</v>
      </c>
      <c r="P65" s="158" t="s">
        <v>61</v>
      </c>
      <c r="Q65" s="147" t="s">
        <v>61</v>
      </c>
      <c r="R65" s="116"/>
    </row>
    <row r="66" spans="1:18" ht="15" x14ac:dyDescent="0.2">
      <c r="A66" s="218"/>
      <c r="B66" s="232"/>
      <c r="C66" s="222"/>
      <c r="D66" s="224"/>
      <c r="E66" s="244"/>
      <c r="F66" s="128" t="s">
        <v>72</v>
      </c>
      <c r="G66" s="126">
        <v>0</v>
      </c>
      <c r="H66" s="143"/>
      <c r="I66" s="245"/>
      <c r="J66" s="159" t="s">
        <v>61</v>
      </c>
      <c r="K66" s="159" t="s">
        <v>61</v>
      </c>
      <c r="L66" s="159" t="s">
        <v>61</v>
      </c>
      <c r="M66" s="159" t="s">
        <v>61</v>
      </c>
      <c r="N66" s="159" t="s">
        <v>61</v>
      </c>
      <c r="O66" s="159" t="s">
        <v>61</v>
      </c>
      <c r="P66" s="159" t="s">
        <v>61</v>
      </c>
      <c r="Q66" s="127" t="s">
        <v>61</v>
      </c>
      <c r="R66" s="116"/>
    </row>
    <row r="67" spans="1:18" ht="15.75" thickBot="1" x14ac:dyDescent="0.25">
      <c r="A67" s="218"/>
      <c r="B67" s="233"/>
      <c r="C67" s="222"/>
      <c r="D67" s="224"/>
      <c r="E67" s="226"/>
      <c r="F67" s="154" t="s">
        <v>77</v>
      </c>
      <c r="G67" s="140">
        <v>0</v>
      </c>
      <c r="H67" s="150"/>
      <c r="I67" s="239"/>
      <c r="J67" s="160" t="s">
        <v>61</v>
      </c>
      <c r="K67" s="160" t="s">
        <v>61</v>
      </c>
      <c r="L67" s="160" t="s">
        <v>61</v>
      </c>
      <c r="M67" s="160" t="s">
        <v>61</v>
      </c>
      <c r="N67" s="160" t="s">
        <v>61</v>
      </c>
      <c r="O67" s="160" t="s">
        <v>61</v>
      </c>
      <c r="P67" s="160" t="s">
        <v>61</v>
      </c>
      <c r="Q67" s="141" t="s">
        <v>61</v>
      </c>
      <c r="R67" s="116"/>
    </row>
    <row r="68" spans="1:18" ht="75" x14ac:dyDescent="0.2">
      <c r="A68" s="218"/>
      <c r="B68" s="220">
        <v>6</v>
      </c>
      <c r="C68" s="222">
        <v>214353</v>
      </c>
      <c r="D68" s="223">
        <v>41080</v>
      </c>
      <c r="E68" s="225" t="s">
        <v>16</v>
      </c>
      <c r="F68" s="153" t="s">
        <v>95</v>
      </c>
      <c r="G68" s="146">
        <f>+'[1]ANEXO 2A'!$K$35</f>
        <v>5000</v>
      </c>
      <c r="H68" s="148" t="s">
        <v>392</v>
      </c>
      <c r="I68" s="145" t="s">
        <v>345</v>
      </c>
      <c r="J68" s="240" t="s">
        <v>308</v>
      </c>
      <c r="K68" s="240" t="s">
        <v>309</v>
      </c>
      <c r="L68" s="259">
        <v>55500</v>
      </c>
      <c r="M68" s="240" t="s">
        <v>371</v>
      </c>
      <c r="N68" s="240" t="s">
        <v>434</v>
      </c>
      <c r="O68" s="158" t="s">
        <v>61</v>
      </c>
      <c r="P68" s="158" t="s">
        <v>61</v>
      </c>
      <c r="Q68" s="147" t="s">
        <v>61</v>
      </c>
      <c r="R68" s="116"/>
    </row>
    <row r="69" spans="1:18" ht="15" x14ac:dyDescent="0.2">
      <c r="A69" s="218"/>
      <c r="B69" s="232"/>
      <c r="C69" s="222"/>
      <c r="D69" s="224"/>
      <c r="E69" s="244"/>
      <c r="F69" s="128" t="s">
        <v>72</v>
      </c>
      <c r="G69" s="126">
        <v>0</v>
      </c>
      <c r="H69" s="143"/>
      <c r="I69" s="245"/>
      <c r="J69" s="241"/>
      <c r="K69" s="241"/>
      <c r="L69" s="260"/>
      <c r="M69" s="241"/>
      <c r="N69" s="241"/>
      <c r="O69" s="159" t="s">
        <v>61</v>
      </c>
      <c r="P69" s="159" t="s">
        <v>61</v>
      </c>
      <c r="Q69" s="127" t="s">
        <v>61</v>
      </c>
      <c r="R69" s="116"/>
    </row>
    <row r="70" spans="1:18" ht="15.75" thickBot="1" x14ac:dyDescent="0.25">
      <c r="A70" s="218"/>
      <c r="B70" s="221"/>
      <c r="C70" s="222"/>
      <c r="D70" s="224"/>
      <c r="E70" s="226"/>
      <c r="F70" s="154" t="s">
        <v>77</v>
      </c>
      <c r="G70" s="140">
        <v>0</v>
      </c>
      <c r="H70" s="150"/>
      <c r="I70" s="239"/>
      <c r="J70" s="242"/>
      <c r="K70" s="242"/>
      <c r="L70" s="261"/>
      <c r="M70" s="242"/>
      <c r="N70" s="242"/>
      <c r="O70" s="160" t="s">
        <v>61</v>
      </c>
      <c r="P70" s="160" t="s">
        <v>61</v>
      </c>
      <c r="Q70" s="141" t="s">
        <v>61</v>
      </c>
      <c r="R70" s="116"/>
    </row>
    <row r="71" spans="1:18" ht="120" x14ac:dyDescent="0.2">
      <c r="A71" s="218"/>
      <c r="B71" s="231">
        <v>7</v>
      </c>
      <c r="C71" s="222">
        <v>214671</v>
      </c>
      <c r="D71" s="223">
        <v>41103</v>
      </c>
      <c r="E71" s="225" t="s">
        <v>15</v>
      </c>
      <c r="F71" s="153" t="s">
        <v>95</v>
      </c>
      <c r="G71" s="146">
        <v>0</v>
      </c>
      <c r="H71" s="148" t="s">
        <v>431</v>
      </c>
      <c r="I71" s="145" t="s">
        <v>344</v>
      </c>
      <c r="J71" s="158" t="s">
        <v>302</v>
      </c>
      <c r="K71" s="158" t="s">
        <v>302</v>
      </c>
      <c r="L71" s="158" t="s">
        <v>61</v>
      </c>
      <c r="M71" s="158" t="s">
        <v>61</v>
      </c>
      <c r="N71" s="158" t="s">
        <v>61</v>
      </c>
      <c r="O71" s="158" t="s">
        <v>61</v>
      </c>
      <c r="P71" s="158" t="s">
        <v>61</v>
      </c>
      <c r="Q71" s="147" t="s">
        <v>61</v>
      </c>
      <c r="R71" s="116"/>
    </row>
    <row r="72" spans="1:18" ht="15" x14ac:dyDescent="0.2">
      <c r="A72" s="218"/>
      <c r="B72" s="232"/>
      <c r="C72" s="222"/>
      <c r="D72" s="224"/>
      <c r="E72" s="244"/>
      <c r="F72" s="128" t="s">
        <v>72</v>
      </c>
      <c r="G72" s="207">
        <f>+'[1]ANEXO 2A'!$K$20</f>
        <v>981340</v>
      </c>
      <c r="H72" s="143"/>
      <c r="I72" s="245"/>
      <c r="J72" s="159" t="s">
        <v>61</v>
      </c>
      <c r="K72" s="159" t="s">
        <v>61</v>
      </c>
      <c r="L72" s="159" t="s">
        <v>61</v>
      </c>
      <c r="M72" s="159" t="s">
        <v>61</v>
      </c>
      <c r="N72" s="159" t="s">
        <v>61</v>
      </c>
      <c r="O72" s="159" t="s">
        <v>61</v>
      </c>
      <c r="P72" s="159" t="s">
        <v>61</v>
      </c>
      <c r="Q72" s="127" t="s">
        <v>61</v>
      </c>
      <c r="R72" s="116"/>
    </row>
    <row r="73" spans="1:18" ht="15.75" thickBot="1" x14ac:dyDescent="0.25">
      <c r="A73" s="218"/>
      <c r="B73" s="233"/>
      <c r="C73" s="222"/>
      <c r="D73" s="224"/>
      <c r="E73" s="226"/>
      <c r="F73" s="154" t="s">
        <v>77</v>
      </c>
      <c r="G73" s="140">
        <f>+'[1]ANEXO 2A'!$K$21</f>
        <v>47901.16</v>
      </c>
      <c r="H73" s="150"/>
      <c r="I73" s="239"/>
      <c r="J73" s="160" t="s">
        <v>61</v>
      </c>
      <c r="K73" s="160" t="s">
        <v>61</v>
      </c>
      <c r="L73" s="160" t="s">
        <v>61</v>
      </c>
      <c r="M73" s="160" t="s">
        <v>61</v>
      </c>
      <c r="N73" s="160" t="s">
        <v>61</v>
      </c>
      <c r="O73" s="160" t="s">
        <v>61</v>
      </c>
      <c r="P73" s="160" t="s">
        <v>61</v>
      </c>
      <c r="Q73" s="141" t="s">
        <v>61</v>
      </c>
      <c r="R73" s="116"/>
    </row>
    <row r="74" spans="1:18" ht="90" x14ac:dyDescent="0.2">
      <c r="A74" s="218"/>
      <c r="B74" s="220">
        <v>8</v>
      </c>
      <c r="C74" s="222">
        <v>216096</v>
      </c>
      <c r="D74" s="223">
        <v>41136</v>
      </c>
      <c r="E74" s="225" t="s">
        <v>27</v>
      </c>
      <c r="F74" s="153" t="s">
        <v>95</v>
      </c>
      <c r="G74" s="146">
        <f>+'[1]ANEXO 2A'!$K$11</f>
        <v>0</v>
      </c>
      <c r="H74" s="152" t="s">
        <v>79</v>
      </c>
      <c r="I74" s="145" t="s">
        <v>343</v>
      </c>
      <c r="J74" s="158" t="s">
        <v>61</v>
      </c>
      <c r="K74" s="158" t="s">
        <v>61</v>
      </c>
      <c r="L74" s="158" t="s">
        <v>61</v>
      </c>
      <c r="M74" s="158" t="s">
        <v>61</v>
      </c>
      <c r="N74" s="158" t="s">
        <v>61</v>
      </c>
      <c r="O74" s="158" t="s">
        <v>61</v>
      </c>
      <c r="P74" s="158" t="s">
        <v>61</v>
      </c>
      <c r="Q74" s="147" t="s">
        <v>61</v>
      </c>
      <c r="R74" s="116"/>
    </row>
    <row r="75" spans="1:18" ht="43.5" customHeight="1" x14ac:dyDescent="0.2">
      <c r="A75" s="218"/>
      <c r="B75" s="232"/>
      <c r="C75" s="222"/>
      <c r="D75" s="224"/>
      <c r="E75" s="244"/>
      <c r="F75" s="128" t="s">
        <v>72</v>
      </c>
      <c r="G75" s="126">
        <v>0</v>
      </c>
      <c r="H75" s="179" t="s">
        <v>429</v>
      </c>
      <c r="I75" s="164" t="s">
        <v>314</v>
      </c>
      <c r="J75" s="159" t="s">
        <v>403</v>
      </c>
      <c r="K75" s="159" t="s">
        <v>404</v>
      </c>
      <c r="L75" s="159" t="s">
        <v>405</v>
      </c>
      <c r="M75" s="159">
        <v>118</v>
      </c>
      <c r="N75" s="129">
        <v>42458</v>
      </c>
      <c r="O75" s="130" t="s">
        <v>406</v>
      </c>
      <c r="P75" s="159" t="s">
        <v>407</v>
      </c>
      <c r="Q75" s="131" t="s">
        <v>416</v>
      </c>
      <c r="R75" s="116"/>
    </row>
    <row r="76" spans="1:18" ht="30.75" thickBot="1" x14ac:dyDescent="0.25">
      <c r="A76" s="218"/>
      <c r="B76" s="221"/>
      <c r="C76" s="222"/>
      <c r="D76" s="224"/>
      <c r="E76" s="226"/>
      <c r="F76" s="154" t="s">
        <v>77</v>
      </c>
      <c r="G76" s="140">
        <f>+'[1]ANEXO 2A'!$K$13</f>
        <v>100000</v>
      </c>
      <c r="H76" s="188" t="s">
        <v>424</v>
      </c>
      <c r="I76" s="165"/>
      <c r="J76" s="160" t="s">
        <v>61</v>
      </c>
      <c r="K76" s="160" t="s">
        <v>61</v>
      </c>
      <c r="L76" s="160" t="s">
        <v>61</v>
      </c>
      <c r="M76" s="160" t="s">
        <v>61</v>
      </c>
      <c r="N76" s="160" t="s">
        <v>61</v>
      </c>
      <c r="O76" s="160" t="s">
        <v>61</v>
      </c>
      <c r="P76" s="160" t="s">
        <v>61</v>
      </c>
      <c r="Q76" s="141" t="s">
        <v>61</v>
      </c>
      <c r="R76" s="116"/>
    </row>
    <row r="77" spans="1:18" ht="60" x14ac:dyDescent="0.2">
      <c r="A77" s="218"/>
      <c r="B77" s="231">
        <v>9</v>
      </c>
      <c r="C77" s="222">
        <v>226585</v>
      </c>
      <c r="D77" s="223">
        <v>41372</v>
      </c>
      <c r="E77" s="225" t="s">
        <v>17</v>
      </c>
      <c r="F77" s="153" t="s">
        <v>95</v>
      </c>
      <c r="G77" s="146">
        <f>+'[1]ANEXO 2A'!$K$23</f>
        <v>0</v>
      </c>
      <c r="H77" s="152" t="s">
        <v>375</v>
      </c>
      <c r="I77" s="145"/>
      <c r="J77" s="158" t="s">
        <v>305</v>
      </c>
      <c r="K77" s="158" t="s">
        <v>302</v>
      </c>
      <c r="L77" s="158" t="s">
        <v>61</v>
      </c>
      <c r="M77" s="158" t="s">
        <v>61</v>
      </c>
      <c r="N77" s="158" t="s">
        <v>61</v>
      </c>
      <c r="O77" s="158" t="s">
        <v>61</v>
      </c>
      <c r="P77" s="158" t="s">
        <v>61</v>
      </c>
      <c r="Q77" s="147" t="s">
        <v>61</v>
      </c>
      <c r="R77" s="116"/>
    </row>
    <row r="78" spans="1:18" ht="15" x14ac:dyDescent="0.2">
      <c r="A78" s="218"/>
      <c r="B78" s="232"/>
      <c r="C78" s="222"/>
      <c r="D78" s="224"/>
      <c r="E78" s="244"/>
      <c r="F78" s="128" t="s">
        <v>72</v>
      </c>
      <c r="G78" s="126">
        <f>+'[1]ANEXO 2A'!$K$24</f>
        <v>1516453</v>
      </c>
      <c r="H78" s="143"/>
      <c r="I78" s="245"/>
      <c r="J78" s="159" t="s">
        <v>61</v>
      </c>
      <c r="K78" s="159" t="s">
        <v>61</v>
      </c>
      <c r="L78" s="159" t="s">
        <v>61</v>
      </c>
      <c r="M78" s="159" t="s">
        <v>61</v>
      </c>
      <c r="N78" s="159" t="s">
        <v>61</v>
      </c>
      <c r="O78" s="159" t="s">
        <v>61</v>
      </c>
      <c r="P78" s="159" t="s">
        <v>61</v>
      </c>
      <c r="Q78" s="127" t="s">
        <v>61</v>
      </c>
      <c r="R78" s="116"/>
    </row>
    <row r="79" spans="1:18" ht="15.75" thickBot="1" x14ac:dyDescent="0.25">
      <c r="A79" s="218"/>
      <c r="B79" s="233"/>
      <c r="C79" s="222"/>
      <c r="D79" s="224"/>
      <c r="E79" s="226"/>
      <c r="F79" s="154" t="s">
        <v>77</v>
      </c>
      <c r="G79" s="140">
        <f>+'[1]ANEXO 2A'!$K$25</f>
        <v>40260</v>
      </c>
      <c r="H79" s="150"/>
      <c r="I79" s="239"/>
      <c r="J79" s="160" t="s">
        <v>61</v>
      </c>
      <c r="K79" s="160" t="s">
        <v>61</v>
      </c>
      <c r="L79" s="160" t="s">
        <v>61</v>
      </c>
      <c r="M79" s="160" t="s">
        <v>61</v>
      </c>
      <c r="N79" s="160" t="s">
        <v>61</v>
      </c>
      <c r="O79" s="160" t="s">
        <v>61</v>
      </c>
      <c r="P79" s="160" t="s">
        <v>61</v>
      </c>
      <c r="Q79" s="141" t="s">
        <v>61</v>
      </c>
      <c r="R79" s="116"/>
    </row>
    <row r="80" spans="1:18" ht="45" x14ac:dyDescent="0.2">
      <c r="A80" s="218"/>
      <c r="B80" s="229">
        <v>10</v>
      </c>
      <c r="C80" s="234">
        <v>254293</v>
      </c>
      <c r="D80" s="236">
        <v>41397</v>
      </c>
      <c r="E80" s="251" t="s">
        <v>290</v>
      </c>
      <c r="F80" s="153" t="s">
        <v>95</v>
      </c>
      <c r="G80" s="146">
        <f>+'[1]ANEXO 2A'!$K$23</f>
        <v>0</v>
      </c>
      <c r="H80" s="152" t="s">
        <v>367</v>
      </c>
      <c r="I80" s="145" t="s">
        <v>412</v>
      </c>
      <c r="J80" s="158"/>
      <c r="K80" s="158"/>
      <c r="L80" s="158"/>
      <c r="M80" s="158"/>
      <c r="N80" s="158"/>
      <c r="O80" s="158"/>
      <c r="P80" s="158"/>
      <c r="Q80" s="147"/>
      <c r="R80" s="116"/>
    </row>
    <row r="81" spans="1:18" ht="15.75" thickBot="1" x14ac:dyDescent="0.25">
      <c r="A81" s="218"/>
      <c r="B81" s="230"/>
      <c r="C81" s="227"/>
      <c r="D81" s="271"/>
      <c r="E81" s="253"/>
      <c r="F81" s="154" t="s">
        <v>72</v>
      </c>
      <c r="G81" s="140">
        <f>+'[1]ANEXO 2A'!$K$48</f>
        <v>161363.5</v>
      </c>
      <c r="H81" s="150"/>
      <c r="I81" s="165"/>
      <c r="J81" s="160"/>
      <c r="K81" s="160"/>
      <c r="L81" s="160"/>
      <c r="M81" s="160"/>
      <c r="N81" s="160"/>
      <c r="O81" s="160"/>
      <c r="P81" s="160"/>
      <c r="Q81" s="141"/>
      <c r="R81" s="116"/>
    </row>
    <row r="82" spans="1:18" ht="120.75" thickBot="1" x14ac:dyDescent="0.25">
      <c r="A82" s="218"/>
      <c r="B82" s="177">
        <v>11</v>
      </c>
      <c r="C82" s="155">
        <v>333435</v>
      </c>
      <c r="D82" s="209">
        <v>42300</v>
      </c>
      <c r="E82" s="189" t="s">
        <v>351</v>
      </c>
      <c r="F82" s="171" t="s">
        <v>77</v>
      </c>
      <c r="G82" s="172">
        <f>+'[1]ANEXO 2A'!$K$43</f>
        <v>260000</v>
      </c>
      <c r="H82" s="150" t="s">
        <v>399</v>
      </c>
      <c r="I82" s="190"/>
      <c r="J82" s="175"/>
      <c r="K82" s="175"/>
      <c r="L82" s="191"/>
      <c r="M82" s="175"/>
      <c r="N82" s="175"/>
      <c r="O82" s="175"/>
      <c r="P82" s="175"/>
      <c r="Q82" s="176"/>
      <c r="R82" s="116"/>
    </row>
    <row r="83" spans="1:18" ht="150.75" thickBot="1" x14ac:dyDescent="0.25">
      <c r="A83" s="218"/>
      <c r="B83" s="139">
        <v>12</v>
      </c>
      <c r="C83" s="155">
        <v>275282</v>
      </c>
      <c r="D83" s="209">
        <v>42482</v>
      </c>
      <c r="E83" s="189" t="s">
        <v>352</v>
      </c>
      <c r="F83" s="171" t="s">
        <v>77</v>
      </c>
      <c r="G83" s="172">
        <f>+'[1]ANEXO 2A'!$K$45</f>
        <v>580664.27</v>
      </c>
      <c r="H83" s="192"/>
      <c r="I83" s="190"/>
      <c r="J83" s="175"/>
      <c r="K83" s="175"/>
      <c r="L83" s="191"/>
      <c r="M83" s="175"/>
      <c r="N83" s="175"/>
      <c r="O83" s="175"/>
      <c r="P83" s="175"/>
      <c r="Q83" s="176"/>
      <c r="R83" s="116"/>
    </row>
    <row r="84" spans="1:18" ht="75.75" thickBot="1" x14ac:dyDescent="0.25">
      <c r="A84" s="218"/>
      <c r="B84" s="177">
        <v>13</v>
      </c>
      <c r="C84" s="155">
        <v>286160</v>
      </c>
      <c r="D84" s="209">
        <v>42115</v>
      </c>
      <c r="E84" s="189" t="s">
        <v>353</v>
      </c>
      <c r="F84" s="171" t="s">
        <v>77</v>
      </c>
      <c r="G84" s="172">
        <f>+'[1]ANEXO 2A'!$K$50</f>
        <v>799038.6</v>
      </c>
      <c r="H84" s="192" t="s">
        <v>425</v>
      </c>
      <c r="I84" s="190"/>
      <c r="J84" s="175"/>
      <c r="K84" s="175"/>
      <c r="L84" s="191"/>
      <c r="M84" s="175"/>
      <c r="N84" s="175"/>
      <c r="O84" s="175"/>
      <c r="P84" s="175"/>
      <c r="Q84" s="176"/>
      <c r="R84" s="116"/>
    </row>
    <row r="85" spans="1:18" ht="45.75" customHeight="1" x14ac:dyDescent="0.2">
      <c r="A85" s="218"/>
      <c r="B85" s="220">
        <v>14</v>
      </c>
      <c r="C85" s="222">
        <v>182387</v>
      </c>
      <c r="D85" s="223">
        <v>40742</v>
      </c>
      <c r="E85" s="225" t="s">
        <v>24</v>
      </c>
      <c r="F85" s="153" t="s">
        <v>72</v>
      </c>
      <c r="G85" s="146">
        <v>0</v>
      </c>
      <c r="H85" s="148" t="s">
        <v>408</v>
      </c>
      <c r="I85" s="238" t="s">
        <v>314</v>
      </c>
      <c r="J85" s="158" t="s">
        <v>294</v>
      </c>
      <c r="K85" s="158" t="s">
        <v>299</v>
      </c>
      <c r="L85" s="193">
        <v>1055757.1499999999</v>
      </c>
      <c r="M85" s="158" t="s">
        <v>372</v>
      </c>
      <c r="N85" s="149">
        <v>42388</v>
      </c>
      <c r="O85" s="193">
        <v>105292.61</v>
      </c>
      <c r="P85" s="158"/>
      <c r="Q85" s="194" t="s">
        <v>409</v>
      </c>
      <c r="R85" s="116"/>
    </row>
    <row r="86" spans="1:18" ht="54" customHeight="1" thickBot="1" x14ac:dyDescent="0.25">
      <c r="A86" s="218"/>
      <c r="B86" s="221"/>
      <c r="C86" s="222"/>
      <c r="D86" s="224"/>
      <c r="E86" s="226"/>
      <c r="F86" s="154" t="s">
        <v>77</v>
      </c>
      <c r="G86" s="140">
        <v>0</v>
      </c>
      <c r="H86" s="150" t="s">
        <v>368</v>
      </c>
      <c r="I86" s="239"/>
      <c r="J86" s="160" t="s">
        <v>61</v>
      </c>
      <c r="K86" s="160" t="s">
        <v>61</v>
      </c>
      <c r="L86" s="160" t="s">
        <v>61</v>
      </c>
      <c r="M86" s="160" t="s">
        <v>61</v>
      </c>
      <c r="N86" s="160" t="s">
        <v>61</v>
      </c>
      <c r="O86" s="160" t="s">
        <v>61</v>
      </c>
      <c r="P86" s="160" t="s">
        <v>61</v>
      </c>
      <c r="Q86" s="141" t="s">
        <v>61</v>
      </c>
      <c r="R86" s="116"/>
    </row>
    <row r="87" spans="1:18" ht="105.75" thickBot="1" x14ac:dyDescent="0.25">
      <c r="A87" s="219"/>
      <c r="B87" s="195">
        <v>15</v>
      </c>
      <c r="C87" s="156">
        <v>307274</v>
      </c>
      <c r="D87" s="210">
        <v>42223</v>
      </c>
      <c r="E87" s="189" t="s">
        <v>315</v>
      </c>
      <c r="F87" s="171" t="s">
        <v>77</v>
      </c>
      <c r="G87" s="172">
        <v>0</v>
      </c>
      <c r="H87" s="150" t="s">
        <v>398</v>
      </c>
      <c r="I87" s="190" t="s">
        <v>417</v>
      </c>
      <c r="J87" s="175"/>
      <c r="K87" s="175"/>
      <c r="L87" s="191"/>
      <c r="M87" s="175"/>
      <c r="N87" s="175"/>
      <c r="O87" s="175"/>
      <c r="P87" s="175"/>
      <c r="Q87" s="176"/>
      <c r="R87" s="116"/>
    </row>
    <row r="88" spans="1:18" ht="30" customHeight="1" thickBot="1" x14ac:dyDescent="0.25">
      <c r="A88" s="139"/>
      <c r="B88" s="269" t="s">
        <v>285</v>
      </c>
      <c r="C88" s="269"/>
      <c r="D88" s="269"/>
      <c r="E88" s="269"/>
      <c r="F88" s="270"/>
      <c r="G88" s="142">
        <f>SUM(G6:G87)</f>
        <v>101569172.22999997</v>
      </c>
      <c r="H88" s="132"/>
      <c r="I88" s="133"/>
      <c r="J88" s="134"/>
      <c r="K88" s="134"/>
      <c r="L88" s="134"/>
      <c r="M88" s="134"/>
      <c r="N88" s="134"/>
      <c r="O88" s="135"/>
      <c r="P88" s="135"/>
      <c r="Q88" s="135"/>
    </row>
    <row r="89" spans="1:18" x14ac:dyDescent="0.2">
      <c r="H89" s="120"/>
      <c r="I89" s="121"/>
      <c r="J89" s="116"/>
    </row>
    <row r="90" spans="1:18" x14ac:dyDescent="0.2">
      <c r="H90" s="120"/>
      <c r="I90" s="121"/>
      <c r="J90" s="116"/>
    </row>
    <row r="91" spans="1:18" ht="14.25" x14ac:dyDescent="0.2">
      <c r="A91" s="136" t="s">
        <v>316</v>
      </c>
      <c r="B91" s="136" t="s">
        <v>317</v>
      </c>
      <c r="C91" s="137"/>
      <c r="D91" s="137"/>
      <c r="E91" s="138"/>
      <c r="H91" s="120"/>
    </row>
    <row r="92" spans="1:18" ht="14.25" x14ac:dyDescent="0.2">
      <c r="A92" s="136" t="s">
        <v>318</v>
      </c>
      <c r="B92" s="136" t="s">
        <v>319</v>
      </c>
      <c r="C92" s="137"/>
      <c r="D92" s="137"/>
      <c r="E92" s="138"/>
      <c r="H92" s="120"/>
    </row>
    <row r="93" spans="1:18" x14ac:dyDescent="0.2">
      <c r="A93" s="122"/>
      <c r="B93" s="123"/>
      <c r="C93" s="123"/>
      <c r="D93" s="123"/>
      <c r="E93" s="124"/>
      <c r="H93" s="120"/>
    </row>
    <row r="94" spans="1:18" x14ac:dyDescent="0.2">
      <c r="A94" s="122"/>
      <c r="B94" s="123"/>
      <c r="C94" s="123"/>
      <c r="D94" s="123"/>
      <c r="E94" s="124"/>
      <c r="H94" s="120"/>
    </row>
    <row r="95" spans="1:18" ht="15.75" x14ac:dyDescent="0.2">
      <c r="E95" s="125"/>
      <c r="H95" s="120"/>
    </row>
    <row r="96" spans="1:18" ht="15.75" x14ac:dyDescent="0.2">
      <c r="E96" s="125"/>
      <c r="H96" s="120"/>
    </row>
  </sheetData>
  <mergeCells count="139">
    <mergeCell ref="E20:E22"/>
    <mergeCell ref="B23:B25"/>
    <mergeCell ref="B20:B22"/>
    <mergeCell ref="D62:D64"/>
    <mergeCell ref="E8:E9"/>
    <mergeCell ref="E62:E64"/>
    <mergeCell ref="E59:E61"/>
    <mergeCell ref="B35:B36"/>
    <mergeCell ref="E35:E36"/>
    <mergeCell ref="D35:D36"/>
    <mergeCell ref="C35:C36"/>
    <mergeCell ref="B62:B64"/>
    <mergeCell ref="C62:C64"/>
    <mergeCell ref="E28:E31"/>
    <mergeCell ref="B56:B58"/>
    <mergeCell ref="C56:C58"/>
    <mergeCell ref="D56:D58"/>
    <mergeCell ref="E56:E58"/>
    <mergeCell ref="D17:D19"/>
    <mergeCell ref="E17:E19"/>
    <mergeCell ref="B32:B34"/>
    <mergeCell ref="C32:C34"/>
    <mergeCell ref="D32:D34"/>
    <mergeCell ref="E32:E34"/>
    <mergeCell ref="B88:F88"/>
    <mergeCell ref="B71:B73"/>
    <mergeCell ref="C71:C73"/>
    <mergeCell ref="C77:C79"/>
    <mergeCell ref="D77:D79"/>
    <mergeCell ref="E77:E79"/>
    <mergeCell ref="E71:E73"/>
    <mergeCell ref="B77:B79"/>
    <mergeCell ref="B80:B81"/>
    <mergeCell ref="C80:C81"/>
    <mergeCell ref="D80:D81"/>
    <mergeCell ref="E80:E81"/>
    <mergeCell ref="E74:E76"/>
    <mergeCell ref="Q4:Q5"/>
    <mergeCell ref="A3:Q3"/>
    <mergeCell ref="E4:E5"/>
    <mergeCell ref="D4:D5"/>
    <mergeCell ref="C4:C5"/>
    <mergeCell ref="B4:B5"/>
    <mergeCell ref="F4:F5"/>
    <mergeCell ref="H4:H5"/>
    <mergeCell ref="J4:N4"/>
    <mergeCell ref="A4:A5"/>
    <mergeCell ref="I4:I5"/>
    <mergeCell ref="P4:P5"/>
    <mergeCell ref="G4:G5"/>
    <mergeCell ref="N68:N70"/>
    <mergeCell ref="J68:J70"/>
    <mergeCell ref="K68:K70"/>
    <mergeCell ref="L68:L70"/>
    <mergeCell ref="I26:I27"/>
    <mergeCell ref="E68:E70"/>
    <mergeCell ref="I69:I70"/>
    <mergeCell ref="I63:I64"/>
    <mergeCell ref="I54:I55"/>
    <mergeCell ref="I60:I61"/>
    <mergeCell ref="E37:E39"/>
    <mergeCell ref="I38:I39"/>
    <mergeCell ref="I66:I67"/>
    <mergeCell ref="E65:E67"/>
    <mergeCell ref="E53:E55"/>
    <mergeCell ref="F29:F30"/>
    <mergeCell ref="E26:E27"/>
    <mergeCell ref="H8:H9"/>
    <mergeCell ref="H26:H27"/>
    <mergeCell ref="E23:E25"/>
    <mergeCell ref="E6:E7"/>
    <mergeCell ref="E10:E13"/>
    <mergeCell ref="O4:O5"/>
    <mergeCell ref="B45:B48"/>
    <mergeCell ref="C45:C48"/>
    <mergeCell ref="D45:D48"/>
    <mergeCell ref="E45:E48"/>
    <mergeCell ref="I47:I48"/>
    <mergeCell ref="B17:B19"/>
    <mergeCell ref="C17:C19"/>
    <mergeCell ref="B10:B13"/>
    <mergeCell ref="C10:C13"/>
    <mergeCell ref="C8:C9"/>
    <mergeCell ref="D8:D9"/>
    <mergeCell ref="D10:D13"/>
    <mergeCell ref="B6:B7"/>
    <mergeCell ref="D37:D39"/>
    <mergeCell ref="D28:D31"/>
    <mergeCell ref="B28:B31"/>
    <mergeCell ref="C28:C31"/>
    <mergeCell ref="D20:D22"/>
    <mergeCell ref="I85:I86"/>
    <mergeCell ref="M68:M70"/>
    <mergeCell ref="B26:B27"/>
    <mergeCell ref="C26:C27"/>
    <mergeCell ref="D26:D27"/>
    <mergeCell ref="B49:B52"/>
    <mergeCell ref="C49:C52"/>
    <mergeCell ref="D49:D52"/>
    <mergeCell ref="E49:E52"/>
    <mergeCell ref="I51:I52"/>
    <mergeCell ref="B40:B42"/>
    <mergeCell ref="C40:C42"/>
    <mergeCell ref="D40:D42"/>
    <mergeCell ref="E40:E42"/>
    <mergeCell ref="I41:I42"/>
    <mergeCell ref="I28:I31"/>
    <mergeCell ref="I72:I73"/>
    <mergeCell ref="I78:I79"/>
    <mergeCell ref="B74:B76"/>
    <mergeCell ref="C74:C76"/>
    <mergeCell ref="D74:D76"/>
    <mergeCell ref="B37:B39"/>
    <mergeCell ref="B59:B61"/>
    <mergeCell ref="C59:C61"/>
    <mergeCell ref="A53:A87"/>
    <mergeCell ref="B85:B86"/>
    <mergeCell ref="C85:C86"/>
    <mergeCell ref="D85:D86"/>
    <mergeCell ref="E85:E86"/>
    <mergeCell ref="A6:A52"/>
    <mergeCell ref="C6:C7"/>
    <mergeCell ref="D6:D7"/>
    <mergeCell ref="B8:B9"/>
    <mergeCell ref="D59:D61"/>
    <mergeCell ref="C37:C39"/>
    <mergeCell ref="B53:B55"/>
    <mergeCell ref="D53:D55"/>
    <mergeCell ref="B68:B70"/>
    <mergeCell ref="C68:C70"/>
    <mergeCell ref="D68:D70"/>
    <mergeCell ref="D71:D73"/>
    <mergeCell ref="C53:C55"/>
    <mergeCell ref="B65:B67"/>
    <mergeCell ref="C65:C67"/>
    <mergeCell ref="D65:D67"/>
    <mergeCell ref="C20:C22"/>
    <mergeCell ref="D23:D25"/>
    <mergeCell ref="C23:C25"/>
  </mergeCells>
  <phoneticPr fontId="24" type="noConversion"/>
  <printOptions horizontalCentered="1"/>
  <pageMargins left="0" right="0.19685039370078741" top="0.6692913385826772" bottom="0.19685039370078741" header="0.43307086614173229" footer="0"/>
  <pageSetup paperSize="4100" scale="51" orientation="portrait" horizontalDpi="4294967294" verticalDpi="4294967294" r:id="rId1"/>
  <headerFooter alignWithMargins="0"/>
  <rowBreaks count="3" manualBreakCount="3">
    <brk id="27" max="16383" man="1"/>
    <brk id="55" max="16383" man="1"/>
    <brk id="73"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78"/>
  <sheetViews>
    <sheetView zoomScale="80" zoomScaleNormal="80" workbookViewId="0">
      <selection activeCell="F5" sqref="F5:F6"/>
    </sheetView>
  </sheetViews>
  <sheetFormatPr baseColWidth="10" defaultRowHeight="12.75" x14ac:dyDescent="0.2"/>
  <cols>
    <col min="1" max="1" width="2.7109375" customWidth="1"/>
    <col min="2" max="2" width="13.7109375" style="107" customWidth="1"/>
    <col min="3" max="3" width="4.5703125" style="108" customWidth="1"/>
    <col min="4" max="4" width="8.7109375" style="108" customWidth="1"/>
    <col min="5" max="5" width="11.28515625" style="108" customWidth="1"/>
    <col min="6" max="6" width="34.85546875" style="109" customWidth="1"/>
    <col min="7" max="7" width="16.7109375" style="109" customWidth="1"/>
    <col min="8" max="8" width="21.140625" style="109" customWidth="1"/>
    <col min="9" max="9" width="19.140625" style="110" customWidth="1"/>
    <col min="10" max="10" width="12.85546875" style="111" customWidth="1"/>
    <col min="11" max="11" width="16.42578125" style="112" customWidth="1"/>
    <col min="12" max="12" width="40.85546875" style="49" customWidth="1"/>
    <col min="13" max="13" width="16.42578125" customWidth="1"/>
    <col min="14" max="14" width="14.7109375" customWidth="1"/>
  </cols>
  <sheetData>
    <row r="2" spans="2:12" ht="15.6" customHeight="1" x14ac:dyDescent="0.2">
      <c r="B2" s="286"/>
      <c r="C2" s="286"/>
      <c r="D2" s="286"/>
      <c r="E2" s="286"/>
      <c r="F2" s="286"/>
      <c r="G2" s="286"/>
      <c r="H2" s="286"/>
      <c r="I2" s="286"/>
      <c r="J2" s="286"/>
      <c r="K2" s="286"/>
      <c r="L2" s="286"/>
    </row>
    <row r="3" spans="2:12" ht="21" customHeight="1" x14ac:dyDescent="0.2">
      <c r="B3" s="287" t="s">
        <v>282</v>
      </c>
      <c r="C3" s="287"/>
      <c r="D3" s="287"/>
      <c r="E3" s="287"/>
      <c r="F3" s="287"/>
      <c r="G3" s="287"/>
      <c r="H3" s="287"/>
      <c r="I3" s="287"/>
      <c r="J3" s="287"/>
      <c r="K3" s="287"/>
      <c r="L3" s="287"/>
    </row>
    <row r="5" spans="2:12" ht="45" customHeight="1" thickBot="1" x14ac:dyDescent="0.25">
      <c r="B5" s="64" t="s">
        <v>50</v>
      </c>
      <c r="C5" s="65" t="s">
        <v>23</v>
      </c>
      <c r="D5" s="65" t="s">
        <v>31</v>
      </c>
      <c r="E5" s="65" t="s">
        <v>32</v>
      </c>
      <c r="F5" s="65" t="s">
        <v>20</v>
      </c>
      <c r="G5" s="65" t="s">
        <v>94</v>
      </c>
      <c r="H5" s="65" t="s">
        <v>54</v>
      </c>
      <c r="I5" s="65" t="s">
        <v>93</v>
      </c>
      <c r="J5" s="66" t="s">
        <v>125</v>
      </c>
      <c r="K5" s="65" t="s">
        <v>25</v>
      </c>
      <c r="L5" s="65" t="s">
        <v>78</v>
      </c>
    </row>
    <row r="6" spans="2:12" ht="40.15" customHeight="1" x14ac:dyDescent="0.2">
      <c r="B6" s="288" t="s">
        <v>123</v>
      </c>
      <c r="C6" s="276">
        <v>1</v>
      </c>
      <c r="D6" s="278" t="s">
        <v>61</v>
      </c>
      <c r="E6" s="278" t="s">
        <v>61</v>
      </c>
      <c r="F6" s="280" t="s">
        <v>0</v>
      </c>
      <c r="G6" s="67" t="s">
        <v>72</v>
      </c>
      <c r="H6" s="68">
        <v>20062731.359999999</v>
      </c>
      <c r="I6" s="68">
        <v>20062731.359999999</v>
      </c>
      <c r="J6" s="69">
        <f>+H6-I6</f>
        <v>0</v>
      </c>
      <c r="K6" s="70" t="s">
        <v>52</v>
      </c>
      <c r="L6" s="71" t="s">
        <v>62</v>
      </c>
    </row>
    <row r="7" spans="2:12" ht="73.5" customHeight="1" thickBot="1" x14ac:dyDescent="0.25">
      <c r="B7" s="288"/>
      <c r="C7" s="277"/>
      <c r="D7" s="279"/>
      <c r="E7" s="279"/>
      <c r="F7" s="281"/>
      <c r="G7" s="73" t="s">
        <v>77</v>
      </c>
      <c r="H7" s="74">
        <v>37622611</v>
      </c>
      <c r="I7" s="74">
        <v>37622611</v>
      </c>
      <c r="J7" s="75">
        <f t="shared" ref="J7:J69" si="0">+H7-I7</f>
        <v>0</v>
      </c>
      <c r="K7" s="72" t="s">
        <v>96</v>
      </c>
      <c r="L7" s="76" t="s">
        <v>103</v>
      </c>
    </row>
    <row r="8" spans="2:12" ht="63" customHeight="1" thickBot="1" x14ac:dyDescent="0.25">
      <c r="B8" s="288"/>
      <c r="C8" s="77">
        <v>2</v>
      </c>
      <c r="D8" s="78" t="s">
        <v>61</v>
      </c>
      <c r="E8" s="78" t="s">
        <v>61</v>
      </c>
      <c r="F8" s="79" t="s">
        <v>1</v>
      </c>
      <c r="G8" s="79" t="s">
        <v>95</v>
      </c>
      <c r="H8" s="80">
        <v>986076</v>
      </c>
      <c r="I8" s="80">
        <v>500000</v>
      </c>
      <c r="J8" s="81">
        <f>+H8-I8</f>
        <v>486076</v>
      </c>
      <c r="K8" s="82" t="s">
        <v>97</v>
      </c>
      <c r="L8" s="83" t="s">
        <v>104</v>
      </c>
    </row>
    <row r="9" spans="2:12" ht="57.75" customHeight="1" x14ac:dyDescent="0.2">
      <c r="B9" s="288"/>
      <c r="C9" s="276">
        <v>3</v>
      </c>
      <c r="D9" s="278">
        <v>180989</v>
      </c>
      <c r="E9" s="278" t="s">
        <v>40</v>
      </c>
      <c r="F9" s="280" t="s">
        <v>7</v>
      </c>
      <c r="G9" s="67" t="s">
        <v>95</v>
      </c>
      <c r="H9" s="68">
        <v>55937.77</v>
      </c>
      <c r="I9" s="68">
        <v>55937.77</v>
      </c>
      <c r="J9" s="69">
        <f t="shared" si="0"/>
        <v>0</v>
      </c>
      <c r="K9" s="70" t="s">
        <v>97</v>
      </c>
      <c r="L9" s="71" t="s">
        <v>86</v>
      </c>
    </row>
    <row r="10" spans="2:12" ht="31.15" customHeight="1" x14ac:dyDescent="0.2">
      <c r="B10" s="288"/>
      <c r="C10" s="294"/>
      <c r="D10" s="291"/>
      <c r="E10" s="291"/>
      <c r="F10" s="292"/>
      <c r="G10" s="86" t="s">
        <v>72</v>
      </c>
      <c r="H10" s="87">
        <v>139983.38</v>
      </c>
      <c r="I10" s="87">
        <v>70834.960000000006</v>
      </c>
      <c r="J10" s="88">
        <f t="shared" si="0"/>
        <v>69148.42</v>
      </c>
      <c r="K10" s="89" t="s">
        <v>80</v>
      </c>
      <c r="L10" s="289" t="s">
        <v>105</v>
      </c>
    </row>
    <row r="11" spans="2:12" ht="31.9" customHeight="1" thickBot="1" x14ac:dyDescent="0.25">
      <c r="B11" s="288"/>
      <c r="C11" s="277"/>
      <c r="D11" s="279"/>
      <c r="E11" s="279"/>
      <c r="F11" s="281"/>
      <c r="G11" s="73" t="s">
        <v>77</v>
      </c>
      <c r="H11" s="74">
        <v>742641.03</v>
      </c>
      <c r="I11" s="74">
        <v>0</v>
      </c>
      <c r="J11" s="88">
        <f t="shared" si="0"/>
        <v>742641.03</v>
      </c>
      <c r="K11" s="72" t="s">
        <v>80</v>
      </c>
      <c r="L11" s="290"/>
    </row>
    <row r="12" spans="2:12" ht="37.9" customHeight="1" x14ac:dyDescent="0.2">
      <c r="B12" s="288"/>
      <c r="C12" s="276">
        <v>4</v>
      </c>
      <c r="D12" s="278">
        <v>181085</v>
      </c>
      <c r="E12" s="278" t="s">
        <v>40</v>
      </c>
      <c r="F12" s="280" t="s">
        <v>28</v>
      </c>
      <c r="G12" s="67" t="s">
        <v>95</v>
      </c>
      <c r="H12" s="68">
        <v>31400</v>
      </c>
      <c r="I12" s="68">
        <v>0</v>
      </c>
      <c r="J12" s="69">
        <f t="shared" si="0"/>
        <v>31400</v>
      </c>
      <c r="K12" s="70" t="s">
        <v>98</v>
      </c>
      <c r="L12" s="293" t="s">
        <v>106</v>
      </c>
    </row>
    <row r="13" spans="2:12" ht="62.25" customHeight="1" thickBot="1" x14ac:dyDescent="0.25">
      <c r="B13" s="288"/>
      <c r="C13" s="277">
        <v>3</v>
      </c>
      <c r="D13" s="279">
        <v>180989</v>
      </c>
      <c r="E13" s="279" t="s">
        <v>40</v>
      </c>
      <c r="F13" s="281"/>
      <c r="G13" s="73" t="s">
        <v>77</v>
      </c>
      <c r="H13" s="74">
        <v>5526271.46</v>
      </c>
      <c r="I13" s="74">
        <v>2210508.5840000003</v>
      </c>
      <c r="J13" s="75">
        <f t="shared" si="0"/>
        <v>3315762.8759999997</v>
      </c>
      <c r="K13" s="90" t="s">
        <v>97</v>
      </c>
      <c r="L13" s="290"/>
    </row>
    <row r="14" spans="2:12" ht="48" customHeight="1" x14ac:dyDescent="0.2">
      <c r="B14" s="288"/>
      <c r="C14" s="276">
        <v>5</v>
      </c>
      <c r="D14" s="278">
        <v>1809209</v>
      </c>
      <c r="E14" s="278" t="s">
        <v>40</v>
      </c>
      <c r="F14" s="280" t="s">
        <v>29</v>
      </c>
      <c r="G14" s="67" t="s">
        <v>95</v>
      </c>
      <c r="H14" s="68">
        <v>31400</v>
      </c>
      <c r="I14" s="68">
        <v>0</v>
      </c>
      <c r="J14" s="69">
        <f t="shared" si="0"/>
        <v>31400</v>
      </c>
      <c r="K14" s="70" t="s">
        <v>98</v>
      </c>
      <c r="L14" s="293" t="s">
        <v>106</v>
      </c>
    </row>
    <row r="15" spans="2:12" ht="63.75" customHeight="1" thickBot="1" x14ac:dyDescent="0.25">
      <c r="B15" s="288"/>
      <c r="C15" s="277">
        <v>4</v>
      </c>
      <c r="D15" s="279">
        <v>1809209</v>
      </c>
      <c r="E15" s="279" t="s">
        <v>40</v>
      </c>
      <c r="F15" s="281"/>
      <c r="G15" s="73" t="s">
        <v>77</v>
      </c>
      <c r="H15" s="74">
        <v>1204125.5</v>
      </c>
      <c r="I15" s="74">
        <v>481650.2</v>
      </c>
      <c r="J15" s="75">
        <f t="shared" si="0"/>
        <v>722475.3</v>
      </c>
      <c r="K15" s="90" t="s">
        <v>97</v>
      </c>
      <c r="L15" s="290"/>
    </row>
    <row r="16" spans="2:12" ht="41.25" customHeight="1" x14ac:dyDescent="0.2">
      <c r="B16" s="288"/>
      <c r="C16" s="276">
        <v>6</v>
      </c>
      <c r="D16" s="278">
        <v>181094</v>
      </c>
      <c r="E16" s="278" t="s">
        <v>40</v>
      </c>
      <c r="F16" s="280" t="s">
        <v>30</v>
      </c>
      <c r="G16" s="67" t="s">
        <v>95</v>
      </c>
      <c r="H16" s="68">
        <v>31700</v>
      </c>
      <c r="I16" s="68">
        <v>0</v>
      </c>
      <c r="J16" s="69">
        <f t="shared" si="0"/>
        <v>31700</v>
      </c>
      <c r="K16" s="70" t="s">
        <v>98</v>
      </c>
      <c r="L16" s="293" t="s">
        <v>106</v>
      </c>
    </row>
    <row r="17" spans="2:14" ht="60.75" customHeight="1" thickBot="1" x14ac:dyDescent="0.25">
      <c r="B17" s="288"/>
      <c r="C17" s="277">
        <v>5</v>
      </c>
      <c r="D17" s="279">
        <v>181094</v>
      </c>
      <c r="E17" s="279" t="s">
        <v>40</v>
      </c>
      <c r="F17" s="281" t="s">
        <v>4</v>
      </c>
      <c r="G17" s="73" t="s">
        <v>77</v>
      </c>
      <c r="H17" s="74">
        <v>1342750</v>
      </c>
      <c r="I17" s="74">
        <v>537100</v>
      </c>
      <c r="J17" s="75">
        <f t="shared" si="0"/>
        <v>805650</v>
      </c>
      <c r="K17" s="90" t="s">
        <v>97</v>
      </c>
      <c r="L17" s="290"/>
    </row>
    <row r="18" spans="2:14" ht="63.6" customHeight="1" thickBot="1" x14ac:dyDescent="0.25">
      <c r="B18" s="288"/>
      <c r="C18" s="77">
        <v>7</v>
      </c>
      <c r="D18" s="78">
        <v>217257</v>
      </c>
      <c r="E18" s="78" t="s">
        <v>42</v>
      </c>
      <c r="F18" s="79" t="s">
        <v>8</v>
      </c>
      <c r="G18" s="79" t="s">
        <v>95</v>
      </c>
      <c r="H18" s="80">
        <v>158272.82</v>
      </c>
      <c r="I18" s="80">
        <v>0</v>
      </c>
      <c r="J18" s="81">
        <f t="shared" si="0"/>
        <v>158272.82</v>
      </c>
      <c r="K18" s="82" t="s">
        <v>26</v>
      </c>
      <c r="L18" s="83" t="s">
        <v>274</v>
      </c>
    </row>
    <row r="19" spans="2:14" ht="63" customHeight="1" thickBot="1" x14ac:dyDescent="0.25">
      <c r="B19" s="288"/>
      <c r="C19" s="77">
        <v>8</v>
      </c>
      <c r="D19" s="78">
        <v>211309</v>
      </c>
      <c r="E19" s="78" t="s">
        <v>41</v>
      </c>
      <c r="F19" s="79" t="s">
        <v>9</v>
      </c>
      <c r="G19" s="79" t="s">
        <v>95</v>
      </c>
      <c r="H19" s="80">
        <v>224143.1</v>
      </c>
      <c r="I19" s="80">
        <v>165000</v>
      </c>
      <c r="J19" s="81">
        <f t="shared" si="0"/>
        <v>59143.100000000006</v>
      </c>
      <c r="K19" s="82" t="s">
        <v>99</v>
      </c>
      <c r="L19" s="83" t="s">
        <v>107</v>
      </c>
    </row>
    <row r="20" spans="2:14" ht="63.75" customHeight="1" thickBot="1" x14ac:dyDescent="0.25">
      <c r="B20" s="288"/>
      <c r="C20" s="77">
        <v>9</v>
      </c>
      <c r="D20" s="78">
        <v>237720</v>
      </c>
      <c r="E20" s="78" t="s">
        <v>48</v>
      </c>
      <c r="F20" s="79" t="s">
        <v>10</v>
      </c>
      <c r="G20" s="79" t="s">
        <v>95</v>
      </c>
      <c r="H20" s="80">
        <v>304043.78999999998</v>
      </c>
      <c r="I20" s="80">
        <v>245036.49</v>
      </c>
      <c r="J20" s="81">
        <f t="shared" si="0"/>
        <v>59007.299999999988</v>
      </c>
      <c r="K20" s="82" t="s">
        <v>97</v>
      </c>
      <c r="L20" s="83" t="s">
        <v>108</v>
      </c>
    </row>
    <row r="21" spans="2:14" ht="62.25" customHeight="1" thickBot="1" x14ac:dyDescent="0.25">
      <c r="B21" s="288"/>
      <c r="C21" s="77">
        <v>10</v>
      </c>
      <c r="D21" s="78">
        <v>238552</v>
      </c>
      <c r="E21" s="78" t="s">
        <v>45</v>
      </c>
      <c r="F21" s="79" t="s">
        <v>12</v>
      </c>
      <c r="G21" s="79" t="s">
        <v>95</v>
      </c>
      <c r="H21" s="80">
        <v>220017.26</v>
      </c>
      <c r="I21" s="80">
        <v>165000</v>
      </c>
      <c r="J21" s="81">
        <f t="shared" si="0"/>
        <v>55017.260000000009</v>
      </c>
      <c r="K21" s="82" t="s">
        <v>97</v>
      </c>
      <c r="L21" s="83" t="s">
        <v>109</v>
      </c>
    </row>
    <row r="22" spans="2:14" ht="47.25" customHeight="1" x14ac:dyDescent="0.2">
      <c r="B22" s="288"/>
      <c r="C22" s="276">
        <v>11</v>
      </c>
      <c r="D22" s="278">
        <v>269832</v>
      </c>
      <c r="E22" s="278" t="s">
        <v>49</v>
      </c>
      <c r="F22" s="280" t="s">
        <v>11</v>
      </c>
      <c r="G22" s="67" t="s">
        <v>72</v>
      </c>
      <c r="H22" s="68">
        <v>1330082.0900000001</v>
      </c>
      <c r="I22" s="282">
        <v>1510047.5</v>
      </c>
      <c r="J22" s="303">
        <f>+H22+H23-I22</f>
        <v>2161436.9400000004</v>
      </c>
      <c r="K22" s="284" t="s">
        <v>100</v>
      </c>
      <c r="L22" s="295" t="s">
        <v>278</v>
      </c>
      <c r="N22">
        <f>+H22*0.4</f>
        <v>532032.83600000001</v>
      </c>
    </row>
    <row r="23" spans="2:14" ht="45.6" customHeight="1" thickBot="1" x14ac:dyDescent="0.25">
      <c r="B23" s="288"/>
      <c r="C23" s="277"/>
      <c r="D23" s="279"/>
      <c r="E23" s="279"/>
      <c r="F23" s="281"/>
      <c r="G23" s="73" t="s">
        <v>77</v>
      </c>
      <c r="H23" s="74">
        <v>2341402.35</v>
      </c>
      <c r="I23" s="283"/>
      <c r="J23" s="304"/>
      <c r="K23" s="285"/>
      <c r="L23" s="296"/>
      <c r="N23" s="27">
        <f>+I22-N22</f>
        <v>978014.66399999999</v>
      </c>
    </row>
    <row r="24" spans="2:14" ht="30.6" customHeight="1" x14ac:dyDescent="0.2">
      <c r="B24" s="288"/>
      <c r="C24" s="276">
        <v>12</v>
      </c>
      <c r="D24" s="278">
        <v>274698</v>
      </c>
      <c r="E24" s="278" t="s">
        <v>83</v>
      </c>
      <c r="F24" s="280" t="s">
        <v>51</v>
      </c>
      <c r="G24" s="67" t="s">
        <v>95</v>
      </c>
      <c r="H24" s="68">
        <v>30962</v>
      </c>
      <c r="I24" s="68">
        <v>0</v>
      </c>
      <c r="J24" s="69">
        <f t="shared" si="0"/>
        <v>30962</v>
      </c>
      <c r="K24" s="70" t="s">
        <v>88</v>
      </c>
      <c r="L24" s="293" t="s">
        <v>275</v>
      </c>
    </row>
    <row r="25" spans="2:14" ht="42.6" customHeight="1" x14ac:dyDescent="0.2">
      <c r="B25" s="288"/>
      <c r="C25" s="294"/>
      <c r="D25" s="291"/>
      <c r="E25" s="291"/>
      <c r="F25" s="292"/>
      <c r="G25" s="86" t="s">
        <v>72</v>
      </c>
      <c r="H25" s="87">
        <v>911156.6</v>
      </c>
      <c r="I25" s="87">
        <v>1680000</v>
      </c>
      <c r="J25" s="91">
        <f t="shared" si="0"/>
        <v>-768843.4</v>
      </c>
      <c r="K25" s="89" t="s">
        <v>101</v>
      </c>
      <c r="L25" s="289"/>
    </row>
    <row r="26" spans="2:14" ht="36.6" customHeight="1" thickBot="1" x14ac:dyDescent="0.25">
      <c r="B26" s="288"/>
      <c r="C26" s="277"/>
      <c r="D26" s="279"/>
      <c r="E26" s="279"/>
      <c r="F26" s="281"/>
      <c r="G26" s="73" t="s">
        <v>77</v>
      </c>
      <c r="H26" s="74">
        <v>8375698</v>
      </c>
      <c r="I26" s="74">
        <v>5220000</v>
      </c>
      <c r="J26" s="75">
        <f t="shared" si="0"/>
        <v>3155698</v>
      </c>
      <c r="K26" s="72" t="s">
        <v>26</v>
      </c>
      <c r="L26" s="290"/>
    </row>
    <row r="27" spans="2:14" ht="71.25" customHeight="1" thickBot="1" x14ac:dyDescent="0.25">
      <c r="B27" s="288"/>
      <c r="C27" s="77">
        <v>13</v>
      </c>
      <c r="D27" s="78">
        <v>273121</v>
      </c>
      <c r="E27" s="78" t="s">
        <v>82</v>
      </c>
      <c r="F27" s="79" t="s">
        <v>55</v>
      </c>
      <c r="G27" s="79" t="s">
        <v>95</v>
      </c>
      <c r="H27" s="80">
        <v>64664</v>
      </c>
      <c r="I27" s="80">
        <v>64664</v>
      </c>
      <c r="J27" s="81">
        <f t="shared" si="0"/>
        <v>0</v>
      </c>
      <c r="K27" s="82" t="s">
        <v>101</v>
      </c>
      <c r="L27" s="83" t="s">
        <v>91</v>
      </c>
    </row>
    <row r="28" spans="2:14" ht="47.25" customHeight="1" x14ac:dyDescent="0.2">
      <c r="B28" s="288"/>
      <c r="C28" s="276">
        <v>14</v>
      </c>
      <c r="D28" s="278">
        <v>273254</v>
      </c>
      <c r="E28" s="278" t="s">
        <v>82</v>
      </c>
      <c r="F28" s="280" t="s">
        <v>56</v>
      </c>
      <c r="G28" s="67" t="s">
        <v>95</v>
      </c>
      <c r="H28" s="68">
        <v>84530</v>
      </c>
      <c r="I28" s="68">
        <v>84530</v>
      </c>
      <c r="J28" s="69">
        <f t="shared" si="0"/>
        <v>0</v>
      </c>
      <c r="K28" s="70" t="s">
        <v>101</v>
      </c>
      <c r="L28" s="71" t="s">
        <v>91</v>
      </c>
    </row>
    <row r="29" spans="2:14" ht="30" customHeight="1" x14ac:dyDescent="0.2">
      <c r="B29" s="288"/>
      <c r="C29" s="294"/>
      <c r="D29" s="291"/>
      <c r="E29" s="291"/>
      <c r="F29" s="292"/>
      <c r="G29" s="86" t="s">
        <v>72</v>
      </c>
      <c r="H29" s="87">
        <v>138122</v>
      </c>
      <c r="I29" s="87">
        <v>0</v>
      </c>
      <c r="J29" s="88">
        <f t="shared" si="0"/>
        <v>138122</v>
      </c>
      <c r="K29" s="89" t="s">
        <v>80</v>
      </c>
      <c r="L29" s="289" t="s">
        <v>271</v>
      </c>
    </row>
    <row r="30" spans="2:14" ht="27" customHeight="1" thickBot="1" x14ac:dyDescent="0.25">
      <c r="B30" s="288"/>
      <c r="C30" s="277"/>
      <c r="D30" s="279"/>
      <c r="E30" s="279"/>
      <c r="F30" s="281"/>
      <c r="G30" s="73" t="s">
        <v>77</v>
      </c>
      <c r="H30" s="74">
        <v>887354</v>
      </c>
      <c r="I30" s="74">
        <v>0</v>
      </c>
      <c r="J30" s="75">
        <f t="shared" si="0"/>
        <v>887354</v>
      </c>
      <c r="K30" s="72" t="s">
        <v>80</v>
      </c>
      <c r="L30" s="290"/>
    </row>
    <row r="31" spans="2:14" ht="51" customHeight="1" thickBot="1" x14ac:dyDescent="0.25">
      <c r="B31" s="288"/>
      <c r="C31" s="77">
        <v>15</v>
      </c>
      <c r="D31" s="78">
        <v>273262</v>
      </c>
      <c r="E31" s="78" t="s">
        <v>84</v>
      </c>
      <c r="F31" s="79" t="s">
        <v>65</v>
      </c>
      <c r="G31" s="79" t="s">
        <v>77</v>
      </c>
      <c r="H31" s="80">
        <v>9523547</v>
      </c>
      <c r="I31" s="80">
        <v>1904709.4</v>
      </c>
      <c r="J31" s="81">
        <f t="shared" si="0"/>
        <v>7618837.5999999996</v>
      </c>
      <c r="K31" s="78" t="s">
        <v>26</v>
      </c>
      <c r="L31" s="83" t="s">
        <v>273</v>
      </c>
    </row>
    <row r="32" spans="2:14" ht="30" customHeight="1" x14ac:dyDescent="0.2">
      <c r="B32" s="288"/>
      <c r="C32" s="276">
        <v>16</v>
      </c>
      <c r="D32" s="278">
        <v>292317</v>
      </c>
      <c r="E32" s="278" t="s">
        <v>85</v>
      </c>
      <c r="F32" s="280" t="s">
        <v>60</v>
      </c>
      <c r="G32" s="67" t="s">
        <v>95</v>
      </c>
      <c r="H32" s="68">
        <v>229564</v>
      </c>
      <c r="I32" s="282">
        <v>22000000</v>
      </c>
      <c r="J32" s="300">
        <f>+H32+H33+H34-I32</f>
        <v>-4000000</v>
      </c>
      <c r="K32" s="307" t="s">
        <v>26</v>
      </c>
      <c r="L32" s="293" t="s">
        <v>276</v>
      </c>
    </row>
    <row r="33" spans="2:12" ht="30.6" customHeight="1" x14ac:dyDescent="0.2">
      <c r="B33" s="288"/>
      <c r="C33" s="294"/>
      <c r="D33" s="291"/>
      <c r="E33" s="291"/>
      <c r="F33" s="292"/>
      <c r="G33" s="86" t="s">
        <v>72</v>
      </c>
      <c r="H33" s="87">
        <v>7059782</v>
      </c>
      <c r="I33" s="305"/>
      <c r="J33" s="301"/>
      <c r="K33" s="308"/>
      <c r="L33" s="289"/>
    </row>
    <row r="34" spans="2:12" ht="25.15" customHeight="1" thickBot="1" x14ac:dyDescent="0.25">
      <c r="B34" s="288"/>
      <c r="C34" s="277"/>
      <c r="D34" s="279"/>
      <c r="E34" s="279"/>
      <c r="F34" s="281"/>
      <c r="G34" s="73" t="s">
        <v>77</v>
      </c>
      <c r="H34" s="74">
        <v>10710654</v>
      </c>
      <c r="I34" s="283"/>
      <c r="J34" s="302"/>
      <c r="K34" s="309"/>
      <c r="L34" s="290"/>
    </row>
    <row r="35" spans="2:12" ht="66" customHeight="1" thickBot="1" x14ac:dyDescent="0.25">
      <c r="B35" s="288"/>
      <c r="C35" s="77">
        <v>17</v>
      </c>
      <c r="D35" s="78">
        <v>226479</v>
      </c>
      <c r="E35" s="78" t="s">
        <v>53</v>
      </c>
      <c r="F35" s="79" t="s">
        <v>5</v>
      </c>
      <c r="G35" s="79" t="s">
        <v>77</v>
      </c>
      <c r="H35" s="80">
        <v>4451945.5</v>
      </c>
      <c r="I35" s="80">
        <v>4451945.5</v>
      </c>
      <c r="J35" s="81">
        <f t="shared" si="0"/>
        <v>0</v>
      </c>
      <c r="K35" s="82" t="s">
        <v>97</v>
      </c>
      <c r="L35" s="92" t="s">
        <v>66</v>
      </c>
    </row>
    <row r="36" spans="2:12" ht="99" customHeight="1" thickBot="1" x14ac:dyDescent="0.25">
      <c r="B36" s="288"/>
      <c r="C36" s="77">
        <v>18</v>
      </c>
      <c r="D36" s="78">
        <v>273773</v>
      </c>
      <c r="E36" s="78" t="s">
        <v>45</v>
      </c>
      <c r="F36" s="79" t="s">
        <v>6</v>
      </c>
      <c r="G36" s="79" t="s">
        <v>77</v>
      </c>
      <c r="H36" s="80">
        <v>8365692</v>
      </c>
      <c r="I36" s="80">
        <v>0</v>
      </c>
      <c r="J36" s="81">
        <f t="shared" si="0"/>
        <v>8365692</v>
      </c>
      <c r="K36" s="82" t="s">
        <v>102</v>
      </c>
      <c r="L36" s="92" t="s">
        <v>279</v>
      </c>
    </row>
    <row r="37" spans="2:12" ht="34.9" customHeight="1" x14ac:dyDescent="0.2">
      <c r="B37" s="297" t="s">
        <v>124</v>
      </c>
      <c r="C37" s="276">
        <v>1</v>
      </c>
      <c r="D37" s="278"/>
      <c r="E37" s="278"/>
      <c r="F37" s="280" t="s">
        <v>3</v>
      </c>
      <c r="G37" s="67" t="s">
        <v>95</v>
      </c>
      <c r="H37" s="93">
        <v>16923.28</v>
      </c>
      <c r="I37" s="93">
        <v>0</v>
      </c>
      <c r="J37" s="69">
        <f t="shared" si="0"/>
        <v>16923.28</v>
      </c>
      <c r="K37" s="70" t="s">
        <v>79</v>
      </c>
      <c r="L37" s="293" t="s">
        <v>110</v>
      </c>
    </row>
    <row r="38" spans="2:12" ht="31.15" customHeight="1" thickBot="1" x14ac:dyDescent="0.25">
      <c r="B38" s="297"/>
      <c r="C38" s="277"/>
      <c r="D38" s="279"/>
      <c r="E38" s="279"/>
      <c r="F38" s="281"/>
      <c r="G38" s="73" t="s">
        <v>72</v>
      </c>
      <c r="H38" s="94">
        <v>293806.98</v>
      </c>
      <c r="I38" s="94">
        <v>493595.73</v>
      </c>
      <c r="J38" s="95">
        <f t="shared" si="0"/>
        <v>-199788.75</v>
      </c>
      <c r="K38" s="90" t="s">
        <v>52</v>
      </c>
      <c r="L38" s="290"/>
    </row>
    <row r="39" spans="2:12" ht="36.6" customHeight="1" x14ac:dyDescent="0.2">
      <c r="B39" s="297"/>
      <c r="C39" s="276">
        <v>2</v>
      </c>
      <c r="D39" s="278">
        <v>274896</v>
      </c>
      <c r="E39" s="278" t="s">
        <v>44</v>
      </c>
      <c r="F39" s="280" t="s">
        <v>13</v>
      </c>
      <c r="G39" s="67" t="s">
        <v>95</v>
      </c>
      <c r="H39" s="68">
        <v>33404.28</v>
      </c>
      <c r="I39" s="68">
        <v>60000</v>
      </c>
      <c r="J39" s="96">
        <f t="shared" si="0"/>
        <v>-26595.72</v>
      </c>
      <c r="K39" s="70" t="s">
        <v>52</v>
      </c>
      <c r="L39" s="71" t="s">
        <v>268</v>
      </c>
    </row>
    <row r="40" spans="2:12" ht="33" customHeight="1" x14ac:dyDescent="0.2">
      <c r="B40" s="297"/>
      <c r="C40" s="294"/>
      <c r="D40" s="291"/>
      <c r="E40" s="291"/>
      <c r="F40" s="292"/>
      <c r="G40" s="86" t="s">
        <v>72</v>
      </c>
      <c r="H40" s="87">
        <v>162899.29</v>
      </c>
      <c r="I40" s="87">
        <v>85735.06</v>
      </c>
      <c r="J40" s="88">
        <f t="shared" si="0"/>
        <v>77164.23000000001</v>
      </c>
      <c r="K40" s="89" t="s">
        <v>80</v>
      </c>
      <c r="L40" s="289" t="s">
        <v>105</v>
      </c>
    </row>
    <row r="41" spans="2:12" ht="30" customHeight="1" thickBot="1" x14ac:dyDescent="0.25">
      <c r="B41" s="297"/>
      <c r="C41" s="277"/>
      <c r="D41" s="279"/>
      <c r="E41" s="279"/>
      <c r="F41" s="281"/>
      <c r="G41" s="73" t="s">
        <v>77</v>
      </c>
      <c r="H41" s="74">
        <v>45122.55</v>
      </c>
      <c r="I41" s="74">
        <v>30081.7</v>
      </c>
      <c r="J41" s="75">
        <f t="shared" si="0"/>
        <v>15040.850000000002</v>
      </c>
      <c r="K41" s="72" t="s">
        <v>80</v>
      </c>
      <c r="L41" s="290"/>
    </row>
    <row r="42" spans="2:12" ht="46.15" customHeight="1" thickBot="1" x14ac:dyDescent="0.25">
      <c r="B42" s="297"/>
      <c r="C42" s="77">
        <v>3</v>
      </c>
      <c r="D42" s="78">
        <v>178250</v>
      </c>
      <c r="E42" s="78" t="s">
        <v>67</v>
      </c>
      <c r="F42" s="79" t="s">
        <v>57</v>
      </c>
      <c r="G42" s="79" t="s">
        <v>95</v>
      </c>
      <c r="H42" s="80">
        <v>30725.23</v>
      </c>
      <c r="I42" s="80">
        <v>0</v>
      </c>
      <c r="J42" s="81">
        <f t="shared" si="0"/>
        <v>30725.23</v>
      </c>
      <c r="K42" s="82" t="s">
        <v>52</v>
      </c>
      <c r="L42" s="83" t="s">
        <v>92</v>
      </c>
    </row>
    <row r="43" spans="2:12" ht="49.9" customHeight="1" x14ac:dyDescent="0.2">
      <c r="B43" s="297"/>
      <c r="C43" s="276">
        <v>4</v>
      </c>
      <c r="D43" s="278">
        <v>180675</v>
      </c>
      <c r="E43" s="278" t="s">
        <v>35</v>
      </c>
      <c r="F43" s="280" t="s">
        <v>14</v>
      </c>
      <c r="G43" s="67" t="s">
        <v>95</v>
      </c>
      <c r="H43" s="68">
        <v>0</v>
      </c>
      <c r="I43" s="68">
        <v>80000</v>
      </c>
      <c r="J43" s="96">
        <f t="shared" si="0"/>
        <v>-80000</v>
      </c>
      <c r="K43" s="70" t="s">
        <v>101</v>
      </c>
      <c r="L43" s="71" t="s">
        <v>111</v>
      </c>
    </row>
    <row r="44" spans="2:12" ht="30.6" customHeight="1" x14ac:dyDescent="0.2">
      <c r="B44" s="297"/>
      <c r="C44" s="294"/>
      <c r="D44" s="291"/>
      <c r="E44" s="291"/>
      <c r="F44" s="292"/>
      <c r="G44" s="86" t="s">
        <v>72</v>
      </c>
      <c r="H44" s="87">
        <v>752839</v>
      </c>
      <c r="I44" s="87">
        <v>150567.79999999999</v>
      </c>
      <c r="J44" s="88">
        <f t="shared" si="0"/>
        <v>602271.19999999995</v>
      </c>
      <c r="K44" s="89" t="s">
        <v>80</v>
      </c>
      <c r="L44" s="289" t="s">
        <v>105</v>
      </c>
    </row>
    <row r="45" spans="2:12" ht="27" customHeight="1" thickBot="1" x14ac:dyDescent="0.25">
      <c r="B45" s="297"/>
      <c r="C45" s="277"/>
      <c r="D45" s="279"/>
      <c r="E45" s="279"/>
      <c r="F45" s="281"/>
      <c r="G45" s="73" t="s">
        <v>77</v>
      </c>
      <c r="H45" s="74">
        <v>259931</v>
      </c>
      <c r="I45" s="74">
        <v>51986.2</v>
      </c>
      <c r="J45" s="75">
        <f t="shared" si="0"/>
        <v>207944.8</v>
      </c>
      <c r="K45" s="72" t="s">
        <v>80</v>
      </c>
      <c r="L45" s="290"/>
    </row>
    <row r="46" spans="2:12" ht="40.5" customHeight="1" x14ac:dyDescent="0.2">
      <c r="B46" s="297"/>
      <c r="C46" s="276">
        <v>5</v>
      </c>
      <c r="D46" s="278">
        <v>180636</v>
      </c>
      <c r="E46" s="278" t="s">
        <v>68</v>
      </c>
      <c r="F46" s="280" t="s">
        <v>59</v>
      </c>
      <c r="G46" s="67" t="s">
        <v>95</v>
      </c>
      <c r="H46" s="68">
        <v>0</v>
      </c>
      <c r="I46" s="68">
        <v>20000</v>
      </c>
      <c r="J46" s="96">
        <f t="shared" si="0"/>
        <v>-20000</v>
      </c>
      <c r="K46" s="70" t="s">
        <v>26</v>
      </c>
      <c r="L46" s="71" t="s">
        <v>112</v>
      </c>
    </row>
    <row r="47" spans="2:12" ht="29.45" customHeight="1" x14ac:dyDescent="0.2">
      <c r="B47" s="297"/>
      <c r="C47" s="294"/>
      <c r="D47" s="291"/>
      <c r="E47" s="291"/>
      <c r="F47" s="292"/>
      <c r="G47" s="86" t="s">
        <v>72</v>
      </c>
      <c r="H47" s="87">
        <v>565261.09</v>
      </c>
      <c r="I47" s="87">
        <v>113052.21799999999</v>
      </c>
      <c r="J47" s="88">
        <f t="shared" si="0"/>
        <v>452208.87199999997</v>
      </c>
      <c r="K47" s="89" t="s">
        <v>80</v>
      </c>
      <c r="L47" s="289" t="s">
        <v>105</v>
      </c>
    </row>
    <row r="48" spans="2:12" ht="33" customHeight="1" thickBot="1" x14ac:dyDescent="0.25">
      <c r="B48" s="297"/>
      <c r="C48" s="277"/>
      <c r="D48" s="279"/>
      <c r="E48" s="279"/>
      <c r="F48" s="281"/>
      <c r="G48" s="73" t="s">
        <v>77</v>
      </c>
      <c r="H48" s="74">
        <v>408170</v>
      </c>
      <c r="I48" s="74">
        <v>81634</v>
      </c>
      <c r="J48" s="75">
        <f t="shared" si="0"/>
        <v>326536</v>
      </c>
      <c r="K48" s="72" t="s">
        <v>80</v>
      </c>
      <c r="L48" s="290"/>
    </row>
    <row r="49" spans="2:12" ht="25.9" customHeight="1" x14ac:dyDescent="0.2">
      <c r="B49" s="297"/>
      <c r="C49" s="276">
        <v>6</v>
      </c>
      <c r="D49" s="278">
        <v>182387</v>
      </c>
      <c r="E49" s="278" t="s">
        <v>34</v>
      </c>
      <c r="F49" s="280" t="s">
        <v>24</v>
      </c>
      <c r="G49" s="67" t="s">
        <v>72</v>
      </c>
      <c r="H49" s="93">
        <v>609383.4</v>
      </c>
      <c r="I49" s="93">
        <v>304691.7</v>
      </c>
      <c r="J49" s="69">
        <f t="shared" si="0"/>
        <v>304691.7</v>
      </c>
      <c r="K49" s="70" t="s">
        <v>26</v>
      </c>
      <c r="L49" s="293" t="s">
        <v>269</v>
      </c>
    </row>
    <row r="50" spans="2:12" ht="24.6" customHeight="1" thickBot="1" x14ac:dyDescent="0.25">
      <c r="B50" s="297"/>
      <c r="C50" s="277"/>
      <c r="D50" s="279"/>
      <c r="E50" s="279"/>
      <c r="F50" s="281"/>
      <c r="G50" s="73" t="s">
        <v>77</v>
      </c>
      <c r="H50" s="94">
        <v>355505</v>
      </c>
      <c r="I50" s="74">
        <v>177152.5</v>
      </c>
      <c r="J50" s="75">
        <f t="shared" si="0"/>
        <v>178352.5</v>
      </c>
      <c r="K50" s="90" t="s">
        <v>26</v>
      </c>
      <c r="L50" s="290"/>
    </row>
    <row r="51" spans="2:12" ht="58.9" customHeight="1" x14ac:dyDescent="0.2">
      <c r="B51" s="297"/>
      <c r="C51" s="276">
        <v>7</v>
      </c>
      <c r="D51" s="278">
        <v>206674</v>
      </c>
      <c r="E51" s="278" t="s">
        <v>36</v>
      </c>
      <c r="F51" s="280" t="s">
        <v>33</v>
      </c>
      <c r="G51" s="67" t="s">
        <v>95</v>
      </c>
      <c r="H51" s="68">
        <v>0</v>
      </c>
      <c r="I51" s="68">
        <v>0</v>
      </c>
      <c r="J51" s="69">
        <f t="shared" si="0"/>
        <v>0</v>
      </c>
      <c r="K51" s="70" t="s">
        <v>52</v>
      </c>
      <c r="L51" s="71" t="s">
        <v>270</v>
      </c>
    </row>
    <row r="52" spans="2:12" ht="26.45" customHeight="1" x14ac:dyDescent="0.2">
      <c r="B52" s="297"/>
      <c r="C52" s="294"/>
      <c r="D52" s="291"/>
      <c r="E52" s="291"/>
      <c r="F52" s="292"/>
      <c r="G52" s="86" t="s">
        <v>72</v>
      </c>
      <c r="H52" s="87">
        <v>871085.88</v>
      </c>
      <c r="I52" s="87">
        <v>0</v>
      </c>
      <c r="J52" s="88">
        <f t="shared" si="0"/>
        <v>871085.88</v>
      </c>
      <c r="K52" s="89" t="s">
        <v>80</v>
      </c>
      <c r="L52" s="289" t="s">
        <v>271</v>
      </c>
    </row>
    <row r="53" spans="2:12" ht="27" customHeight="1" thickBot="1" x14ac:dyDescent="0.25">
      <c r="B53" s="297"/>
      <c r="C53" s="277"/>
      <c r="D53" s="279"/>
      <c r="E53" s="279"/>
      <c r="F53" s="281"/>
      <c r="G53" s="73" t="s">
        <v>77</v>
      </c>
      <c r="H53" s="74">
        <v>233817.3</v>
      </c>
      <c r="I53" s="74">
        <v>0</v>
      </c>
      <c r="J53" s="75">
        <f t="shared" si="0"/>
        <v>233817.3</v>
      </c>
      <c r="K53" s="72" t="s">
        <v>80</v>
      </c>
      <c r="L53" s="290"/>
    </row>
    <row r="54" spans="2:12" ht="35.450000000000003" customHeight="1" x14ac:dyDescent="0.2">
      <c r="B54" s="297"/>
      <c r="C54" s="276">
        <v>8</v>
      </c>
      <c r="D54" s="278">
        <v>214353</v>
      </c>
      <c r="E54" s="278" t="s">
        <v>39</v>
      </c>
      <c r="F54" s="280" t="s">
        <v>16</v>
      </c>
      <c r="G54" s="67" t="s">
        <v>95</v>
      </c>
      <c r="H54" s="68">
        <v>14712.3</v>
      </c>
      <c r="I54" s="68">
        <v>70000</v>
      </c>
      <c r="J54" s="96">
        <f t="shared" si="0"/>
        <v>-55287.7</v>
      </c>
      <c r="K54" s="70" t="s">
        <v>52</v>
      </c>
      <c r="L54" s="71" t="s">
        <v>87</v>
      </c>
    </row>
    <row r="55" spans="2:12" ht="31.15" customHeight="1" x14ac:dyDescent="0.2">
      <c r="B55" s="297"/>
      <c r="C55" s="294"/>
      <c r="D55" s="291"/>
      <c r="E55" s="291"/>
      <c r="F55" s="292"/>
      <c r="G55" s="86" t="s">
        <v>72</v>
      </c>
      <c r="H55" s="87">
        <v>450124</v>
      </c>
      <c r="I55" s="87">
        <v>0</v>
      </c>
      <c r="J55" s="88">
        <f t="shared" si="0"/>
        <v>450124</v>
      </c>
      <c r="K55" s="89" t="s">
        <v>80</v>
      </c>
      <c r="L55" s="289" t="s">
        <v>271</v>
      </c>
    </row>
    <row r="56" spans="2:12" ht="33.6" customHeight="1" thickBot="1" x14ac:dyDescent="0.25">
      <c r="B56" s="297"/>
      <c r="C56" s="277"/>
      <c r="D56" s="279"/>
      <c r="E56" s="279"/>
      <c r="F56" s="281"/>
      <c r="G56" s="73" t="s">
        <v>77</v>
      </c>
      <c r="H56" s="74">
        <v>176863.5</v>
      </c>
      <c r="I56" s="74">
        <v>0</v>
      </c>
      <c r="J56" s="88">
        <f t="shared" si="0"/>
        <v>176863.5</v>
      </c>
      <c r="K56" s="72" t="s">
        <v>80</v>
      </c>
      <c r="L56" s="290"/>
    </row>
    <row r="57" spans="2:12" ht="53.25" customHeight="1" x14ac:dyDescent="0.2">
      <c r="B57" s="297"/>
      <c r="C57" s="276">
        <v>9</v>
      </c>
      <c r="D57" s="278">
        <v>214671</v>
      </c>
      <c r="E57" s="278" t="s">
        <v>38</v>
      </c>
      <c r="F57" s="280" t="s">
        <v>15</v>
      </c>
      <c r="G57" s="67" t="s">
        <v>95</v>
      </c>
      <c r="H57" s="68">
        <v>0</v>
      </c>
      <c r="I57" s="68">
        <v>0</v>
      </c>
      <c r="J57" s="69">
        <f t="shared" si="0"/>
        <v>0</v>
      </c>
      <c r="K57" s="70" t="s">
        <v>52</v>
      </c>
      <c r="L57" s="71" t="s">
        <v>272</v>
      </c>
    </row>
    <row r="58" spans="2:12" ht="30.6" customHeight="1" x14ac:dyDescent="0.2">
      <c r="B58" s="297"/>
      <c r="C58" s="294"/>
      <c r="D58" s="291"/>
      <c r="E58" s="291"/>
      <c r="F58" s="292"/>
      <c r="G58" s="86" t="s">
        <v>72</v>
      </c>
      <c r="H58" s="87">
        <v>981340.33</v>
      </c>
      <c r="I58" s="87">
        <v>196268.06599999999</v>
      </c>
      <c r="J58" s="88">
        <f t="shared" si="0"/>
        <v>785072.26399999997</v>
      </c>
      <c r="K58" s="89" t="s">
        <v>80</v>
      </c>
      <c r="L58" s="289" t="s">
        <v>105</v>
      </c>
    </row>
    <row r="59" spans="2:12" ht="31.9" customHeight="1" thickBot="1" x14ac:dyDescent="0.25">
      <c r="B59" s="297"/>
      <c r="C59" s="277"/>
      <c r="D59" s="279"/>
      <c r="E59" s="279"/>
      <c r="F59" s="281"/>
      <c r="G59" s="73" t="s">
        <v>77</v>
      </c>
      <c r="H59" s="74">
        <v>47901.16</v>
      </c>
      <c r="I59" s="74">
        <v>9580.2320000000018</v>
      </c>
      <c r="J59" s="75">
        <f t="shared" si="0"/>
        <v>38320.928</v>
      </c>
      <c r="K59" s="72" t="s">
        <v>80</v>
      </c>
      <c r="L59" s="290"/>
    </row>
    <row r="60" spans="2:12" ht="45.6" customHeight="1" x14ac:dyDescent="0.2">
      <c r="B60" s="297"/>
      <c r="C60" s="276">
        <v>10</v>
      </c>
      <c r="D60" s="278">
        <v>216096</v>
      </c>
      <c r="E60" s="278" t="s">
        <v>37</v>
      </c>
      <c r="F60" s="280" t="s">
        <v>27</v>
      </c>
      <c r="G60" s="67" t="s">
        <v>95</v>
      </c>
      <c r="H60" s="68">
        <v>0</v>
      </c>
      <c r="I60" s="68">
        <v>65213.88</v>
      </c>
      <c r="J60" s="96">
        <f t="shared" si="0"/>
        <v>-65213.88</v>
      </c>
      <c r="K60" s="70" t="s">
        <v>79</v>
      </c>
      <c r="L60" s="71" t="s">
        <v>89</v>
      </c>
    </row>
    <row r="61" spans="2:12" ht="30.6" customHeight="1" x14ac:dyDescent="0.2">
      <c r="B61" s="297"/>
      <c r="C61" s="294"/>
      <c r="D61" s="291"/>
      <c r="E61" s="291"/>
      <c r="F61" s="292"/>
      <c r="G61" s="86" t="s">
        <v>72</v>
      </c>
      <c r="H61" s="87">
        <v>692781.71</v>
      </c>
      <c r="I61" s="87">
        <v>138556.342</v>
      </c>
      <c r="J61" s="88">
        <f t="shared" si="0"/>
        <v>554225.36800000002</v>
      </c>
      <c r="K61" s="89" t="s">
        <v>80</v>
      </c>
      <c r="L61" s="289" t="s">
        <v>113</v>
      </c>
    </row>
    <row r="62" spans="2:12" ht="31.15" customHeight="1" thickBot="1" x14ac:dyDescent="0.25">
      <c r="B62" s="297"/>
      <c r="C62" s="277"/>
      <c r="D62" s="279"/>
      <c r="E62" s="279"/>
      <c r="F62" s="281"/>
      <c r="G62" s="73" t="s">
        <v>77</v>
      </c>
      <c r="H62" s="74">
        <v>243577.8</v>
      </c>
      <c r="I62" s="74">
        <v>48715.56</v>
      </c>
      <c r="J62" s="75">
        <f t="shared" si="0"/>
        <v>194862.24</v>
      </c>
      <c r="K62" s="72" t="s">
        <v>80</v>
      </c>
      <c r="L62" s="290"/>
    </row>
    <row r="63" spans="2:12" ht="41.45" customHeight="1" x14ac:dyDescent="0.2">
      <c r="B63" s="297"/>
      <c r="C63" s="276">
        <v>11</v>
      </c>
      <c r="D63" s="278">
        <v>226585</v>
      </c>
      <c r="E63" s="278" t="s">
        <v>43</v>
      </c>
      <c r="F63" s="280" t="s">
        <v>17</v>
      </c>
      <c r="G63" s="67" t="s">
        <v>95</v>
      </c>
      <c r="H63" s="68">
        <v>19541.52</v>
      </c>
      <c r="I63" s="68">
        <v>70000</v>
      </c>
      <c r="J63" s="96">
        <f t="shared" si="0"/>
        <v>-50458.479999999996</v>
      </c>
      <c r="K63" s="70" t="s">
        <v>101</v>
      </c>
      <c r="L63" s="71" t="s">
        <v>114</v>
      </c>
    </row>
    <row r="64" spans="2:12" ht="28.15" customHeight="1" x14ac:dyDescent="0.2">
      <c r="B64" s="297"/>
      <c r="C64" s="294"/>
      <c r="D64" s="291"/>
      <c r="E64" s="291"/>
      <c r="F64" s="292"/>
      <c r="G64" s="86" t="s">
        <v>72</v>
      </c>
      <c r="H64" s="87">
        <v>745563.05</v>
      </c>
      <c r="I64" s="87">
        <v>0</v>
      </c>
      <c r="J64" s="88">
        <f t="shared" si="0"/>
        <v>745563.05</v>
      </c>
      <c r="K64" s="89" t="s">
        <v>80</v>
      </c>
      <c r="L64" s="289" t="s">
        <v>271</v>
      </c>
    </row>
    <row r="65" spans="2:12" ht="33.6" customHeight="1" thickBot="1" x14ac:dyDescent="0.25">
      <c r="B65" s="297"/>
      <c r="C65" s="277"/>
      <c r="D65" s="279"/>
      <c r="E65" s="279"/>
      <c r="F65" s="281"/>
      <c r="G65" s="73" t="s">
        <v>77</v>
      </c>
      <c r="H65" s="74">
        <v>21992.36</v>
      </c>
      <c r="I65" s="74">
        <v>0</v>
      </c>
      <c r="J65" s="75">
        <f t="shared" si="0"/>
        <v>21992.36</v>
      </c>
      <c r="K65" s="72" t="s">
        <v>80</v>
      </c>
      <c r="L65" s="290"/>
    </row>
    <row r="66" spans="2:12" ht="67.5" customHeight="1" thickBot="1" x14ac:dyDescent="0.25">
      <c r="B66" s="297"/>
      <c r="C66" s="77">
        <v>12</v>
      </c>
      <c r="D66" s="78">
        <v>254293</v>
      </c>
      <c r="E66" s="78" t="s">
        <v>46</v>
      </c>
      <c r="F66" s="79" t="s">
        <v>18</v>
      </c>
      <c r="G66" s="79" t="s">
        <v>72</v>
      </c>
      <c r="H66" s="80">
        <v>129090.8</v>
      </c>
      <c r="I66" s="80">
        <v>707724.19</v>
      </c>
      <c r="J66" s="97">
        <f t="shared" si="0"/>
        <v>-578633.3899999999</v>
      </c>
      <c r="K66" s="82" t="s">
        <v>97</v>
      </c>
      <c r="L66" s="98" t="s">
        <v>115</v>
      </c>
    </row>
    <row r="67" spans="2:12" ht="66.75" customHeight="1" thickBot="1" x14ac:dyDescent="0.25">
      <c r="B67" s="297"/>
      <c r="C67" s="77">
        <v>13</v>
      </c>
      <c r="D67" s="78">
        <v>275282</v>
      </c>
      <c r="E67" s="78" t="s">
        <v>45</v>
      </c>
      <c r="F67" s="79" t="s">
        <v>19</v>
      </c>
      <c r="G67" s="79" t="s">
        <v>72</v>
      </c>
      <c r="H67" s="80">
        <v>59641.49</v>
      </c>
      <c r="I67" s="80">
        <v>298207.44</v>
      </c>
      <c r="J67" s="97">
        <f t="shared" si="0"/>
        <v>-238565.95</v>
      </c>
      <c r="K67" s="82" t="s">
        <v>63</v>
      </c>
      <c r="L67" s="83" t="s">
        <v>116</v>
      </c>
    </row>
    <row r="68" spans="2:12" ht="86.45" customHeight="1" thickBot="1" x14ac:dyDescent="0.25">
      <c r="B68" s="297"/>
      <c r="C68" s="77">
        <v>14</v>
      </c>
      <c r="D68" s="78">
        <v>274551</v>
      </c>
      <c r="E68" s="78" t="s">
        <v>47</v>
      </c>
      <c r="F68" s="79" t="s">
        <v>2</v>
      </c>
      <c r="G68" s="79" t="s">
        <v>77</v>
      </c>
      <c r="H68" s="80">
        <v>222880</v>
      </c>
      <c r="I68" s="80">
        <v>219934</v>
      </c>
      <c r="J68" s="81">
        <f t="shared" si="0"/>
        <v>2946</v>
      </c>
      <c r="K68" s="78" t="s">
        <v>81</v>
      </c>
      <c r="L68" s="83" t="s">
        <v>117</v>
      </c>
    </row>
    <row r="69" spans="2:12" s="16" customFormat="1" ht="39.75" customHeight="1" x14ac:dyDescent="0.2">
      <c r="B69" s="298"/>
      <c r="C69" s="299"/>
      <c r="D69" s="299"/>
      <c r="E69" s="299"/>
      <c r="F69" s="306" t="s">
        <v>21</v>
      </c>
      <c r="G69" s="99" t="s">
        <v>95</v>
      </c>
      <c r="H69" s="100">
        <v>90000</v>
      </c>
      <c r="I69" s="100">
        <v>90000</v>
      </c>
      <c r="J69" s="101">
        <f t="shared" si="0"/>
        <v>0</v>
      </c>
      <c r="K69" s="102" t="s">
        <v>61</v>
      </c>
      <c r="L69" s="103" t="s">
        <v>120</v>
      </c>
    </row>
    <row r="70" spans="2:12" s="16" customFormat="1" ht="35.450000000000003" customHeight="1" x14ac:dyDescent="0.2">
      <c r="B70" s="298"/>
      <c r="C70" s="298"/>
      <c r="D70" s="298"/>
      <c r="E70" s="298"/>
      <c r="F70" s="292"/>
      <c r="G70" s="86" t="s">
        <v>72</v>
      </c>
      <c r="H70" s="87">
        <v>3482871.99</v>
      </c>
      <c r="I70" s="87">
        <v>3482871.99</v>
      </c>
      <c r="J70" s="88">
        <f>+H70-I70</f>
        <v>0</v>
      </c>
      <c r="K70" s="89" t="s">
        <v>61</v>
      </c>
      <c r="L70" s="104" t="s">
        <v>118</v>
      </c>
    </row>
    <row r="71" spans="2:12" ht="84" customHeight="1" x14ac:dyDescent="0.2">
      <c r="B71" s="298"/>
      <c r="C71" s="298"/>
      <c r="D71" s="298"/>
      <c r="E71" s="298"/>
      <c r="F71" s="292"/>
      <c r="G71" s="86" t="s">
        <v>77</v>
      </c>
      <c r="H71" s="87">
        <v>14309029.550000001</v>
      </c>
      <c r="I71" s="87">
        <v>15960588.26</v>
      </c>
      <c r="J71" s="91">
        <f>+H71-I71</f>
        <v>-1651558.709999999</v>
      </c>
      <c r="K71" s="84" t="s">
        <v>61</v>
      </c>
      <c r="L71" s="85" t="s">
        <v>119</v>
      </c>
    </row>
    <row r="72" spans="2:12" ht="46.15" customHeight="1" x14ac:dyDescent="0.2">
      <c r="B72" s="298"/>
      <c r="C72" s="298"/>
      <c r="D72" s="298"/>
      <c r="E72" s="298"/>
      <c r="F72" s="85" t="s">
        <v>121</v>
      </c>
      <c r="G72" s="86" t="s">
        <v>122</v>
      </c>
      <c r="H72" s="87">
        <v>8167479.4100000001</v>
      </c>
      <c r="I72" s="87">
        <f>+Formulacion!F53</f>
        <v>5499684.5600000005</v>
      </c>
      <c r="J72" s="88">
        <f>+H72-I72</f>
        <v>2667794.8499999996</v>
      </c>
      <c r="K72" s="84" t="s">
        <v>61</v>
      </c>
      <c r="L72" s="85" t="s">
        <v>61</v>
      </c>
    </row>
    <row r="73" spans="2:12" s="16" customFormat="1" ht="21.75" customHeight="1" x14ac:dyDescent="0.2">
      <c r="B73" s="298"/>
      <c r="C73" s="298"/>
      <c r="D73" s="298"/>
      <c r="E73" s="298"/>
      <c r="F73" s="61" t="s">
        <v>22</v>
      </c>
      <c r="G73" s="61"/>
      <c r="H73" s="105">
        <f>SUM(H6:H72)</f>
        <v>157683525.25999999</v>
      </c>
      <c r="I73" s="105">
        <f>SUM(I6:I72)</f>
        <v>127538148.192</v>
      </c>
      <c r="J73" s="106">
        <f>SUM(J6:J72)</f>
        <v>30145377.068000004</v>
      </c>
      <c r="K73" s="89"/>
      <c r="L73" s="104"/>
    </row>
    <row r="74" spans="2:12" x14ac:dyDescent="0.2">
      <c r="H74" s="110"/>
    </row>
    <row r="75" spans="2:12" ht="20.45" customHeight="1" x14ac:dyDescent="0.2">
      <c r="F75" s="113"/>
      <c r="H75" s="110"/>
      <c r="J75" s="50">
        <v>18472238.670000002</v>
      </c>
      <c r="L75" s="49" t="s">
        <v>277</v>
      </c>
    </row>
    <row r="76" spans="2:12" ht="35.450000000000003" customHeight="1" x14ac:dyDescent="0.2">
      <c r="F76" s="113"/>
      <c r="H76" s="110"/>
      <c r="J76" s="50">
        <v>1673138.4</v>
      </c>
      <c r="L76" s="49" t="s">
        <v>281</v>
      </c>
    </row>
    <row r="78" spans="2:12" ht="22.15" customHeight="1" x14ac:dyDescent="0.2">
      <c r="J78" s="114">
        <f>+J73-J75-J76</f>
        <v>9999999.9980000015</v>
      </c>
      <c r="L78" s="49" t="s">
        <v>280</v>
      </c>
    </row>
  </sheetData>
  <mergeCells count="106">
    <mergeCell ref="L29:L30"/>
    <mergeCell ref="L64:L65"/>
    <mergeCell ref="F69:F71"/>
    <mergeCell ref="L52:L53"/>
    <mergeCell ref="L55:L56"/>
    <mergeCell ref="L32:L34"/>
    <mergeCell ref="L37:L38"/>
    <mergeCell ref="L61:L62"/>
    <mergeCell ref="L40:L41"/>
    <mergeCell ref="K32:K34"/>
    <mergeCell ref="B37:B68"/>
    <mergeCell ref="B69:E73"/>
    <mergeCell ref="J32:J34"/>
    <mergeCell ref="J22:J23"/>
    <mergeCell ref="C57:C59"/>
    <mergeCell ref="D57:D59"/>
    <mergeCell ref="E57:E59"/>
    <mergeCell ref="F60:F62"/>
    <mergeCell ref="F57:F59"/>
    <mergeCell ref="E51:E53"/>
    <mergeCell ref="F46:F48"/>
    <mergeCell ref="C49:C50"/>
    <mergeCell ref="D49:D50"/>
    <mergeCell ref="E49:E50"/>
    <mergeCell ref="F49:F50"/>
    <mergeCell ref="C39:C41"/>
    <mergeCell ref="D39:D41"/>
    <mergeCell ref="E39:E41"/>
    <mergeCell ref="F39:F41"/>
    <mergeCell ref="C43:C45"/>
    <mergeCell ref="D43:D45"/>
    <mergeCell ref="E43:E45"/>
    <mergeCell ref="F43:F45"/>
    <mergeCell ref="I32:I34"/>
    <mergeCell ref="L16:L17"/>
    <mergeCell ref="L22:L23"/>
    <mergeCell ref="L24:L26"/>
    <mergeCell ref="L44:L45"/>
    <mergeCell ref="L47:L48"/>
    <mergeCell ref="L49:L50"/>
    <mergeCell ref="C63:C65"/>
    <mergeCell ref="D63:D65"/>
    <mergeCell ref="E63:E65"/>
    <mergeCell ref="F63:F65"/>
    <mergeCell ref="C60:C62"/>
    <mergeCell ref="D60:D62"/>
    <mergeCell ref="E60:E62"/>
    <mergeCell ref="C51:C53"/>
    <mergeCell ref="D51:D53"/>
    <mergeCell ref="F51:F53"/>
    <mergeCell ref="C54:C56"/>
    <mergeCell ref="D54:D56"/>
    <mergeCell ref="E54:E56"/>
    <mergeCell ref="F54:F56"/>
    <mergeCell ref="C46:C48"/>
    <mergeCell ref="D46:D48"/>
    <mergeCell ref="E46:E48"/>
    <mergeCell ref="L58:L59"/>
    <mergeCell ref="C37:C38"/>
    <mergeCell ref="D37:D38"/>
    <mergeCell ref="E37:E38"/>
    <mergeCell ref="F37:F38"/>
    <mergeCell ref="C32:C34"/>
    <mergeCell ref="D32:D34"/>
    <mergeCell ref="E32:E34"/>
    <mergeCell ref="F32:F34"/>
    <mergeCell ref="C28:C30"/>
    <mergeCell ref="D28:D30"/>
    <mergeCell ref="E28:E30"/>
    <mergeCell ref="F28:F30"/>
    <mergeCell ref="B2:L2"/>
    <mergeCell ref="B3:L3"/>
    <mergeCell ref="C6:C7"/>
    <mergeCell ref="D6:D7"/>
    <mergeCell ref="E6:E7"/>
    <mergeCell ref="F6:F7"/>
    <mergeCell ref="B6:B36"/>
    <mergeCell ref="D12:D13"/>
    <mergeCell ref="E12:E13"/>
    <mergeCell ref="F12:F13"/>
    <mergeCell ref="L10:L11"/>
    <mergeCell ref="E9:E11"/>
    <mergeCell ref="F9:F11"/>
    <mergeCell ref="L12:L13"/>
    <mergeCell ref="D9:D11"/>
    <mergeCell ref="C9:C11"/>
    <mergeCell ref="C12:C13"/>
    <mergeCell ref="F16:F17"/>
    <mergeCell ref="E16:E17"/>
    <mergeCell ref="C24:C26"/>
    <mergeCell ref="D24:D26"/>
    <mergeCell ref="E24:E26"/>
    <mergeCell ref="F24:F26"/>
    <mergeCell ref="L14:L15"/>
    <mergeCell ref="C14:C15"/>
    <mergeCell ref="D14:D15"/>
    <mergeCell ref="E14:E15"/>
    <mergeCell ref="F14:F15"/>
    <mergeCell ref="C16:C17"/>
    <mergeCell ref="D16:D17"/>
    <mergeCell ref="I22:I23"/>
    <mergeCell ref="K22:K23"/>
    <mergeCell ref="C22:C23"/>
    <mergeCell ref="D22:D23"/>
    <mergeCell ref="E22:E23"/>
    <mergeCell ref="F22:F23"/>
  </mergeCells>
  <phoneticPr fontId="11" type="noConversion"/>
  <pageMargins left="0.28000000000000003" right="0.22" top="0.61" bottom="0.7" header="0" footer="0"/>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Hoja1</vt:lpstr>
      <vt:lpstr>Formulacion</vt:lpstr>
      <vt:lpstr>RESUMEN</vt:lpstr>
      <vt:lpstr>Transparencia</vt:lpstr>
      <vt:lpstr>PROYECTOS</vt:lpstr>
      <vt:lpstr>Transparencia!Títulos_a_imprimir</vt:lpstr>
    </vt:vector>
  </TitlesOfParts>
  <Company>EsSalud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lourdes.ramirez</dc:creator>
  <cp:lastModifiedBy>Bolaños Veliz Carlos Pavel</cp:lastModifiedBy>
  <cp:lastPrinted>2017-07-21T20:25:08Z</cp:lastPrinted>
  <dcterms:created xsi:type="dcterms:W3CDTF">2015-02-11T22:58:53Z</dcterms:created>
  <dcterms:modified xsi:type="dcterms:W3CDTF">2017-07-21T20:25:22Z</dcterms:modified>
</cp:coreProperties>
</file>