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CARLA GCPI\PORTAL DE TRANSPARENCIA 2022\"/>
    </mc:Choice>
  </mc:AlternateContent>
  <bookViews>
    <workbookView xWindow="0" yWindow="0" windowWidth="15360" windowHeight="7050" firstSheet="3" activeTab="3"/>
  </bookViews>
  <sheets>
    <sheet name="Hoja1" sheetId="8" state="hidden" r:id="rId1"/>
    <sheet name="Formulacion" sheetId="9" state="hidden" r:id="rId2"/>
    <sheet name="RESUMEN" sheetId="5" state="hidden" r:id="rId3"/>
    <sheet name="Transparencia" sheetId="10" r:id="rId4"/>
    <sheet name="PROYECTOS" sheetId="7" state="hidden" r:id="rId5"/>
  </sheets>
  <definedNames>
    <definedName name="_xlnm._FilterDatabase" localSheetId="3" hidden="1">Transparencia!$B$4:$Q$126</definedName>
    <definedName name="_xlnm.Print_Area" localSheetId="3">Transparencia!$A$1:$Q$128</definedName>
    <definedName name="_xlnm.Print_Titles" localSheetId="3">Transparencia!$3:$5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9" l="1"/>
  <c r="E52" i="9"/>
  <c r="D9" i="5"/>
  <c r="C9" i="5"/>
  <c r="C8" i="5"/>
  <c r="D8" i="5"/>
  <c r="C7" i="5"/>
  <c r="D7" i="5"/>
  <c r="N22" i="7"/>
  <c r="N23" i="7" s="1"/>
  <c r="J22" i="7"/>
  <c r="J8" i="7"/>
  <c r="F39" i="9"/>
  <c r="K16" i="9"/>
  <c r="E39" i="9"/>
  <c r="D8" i="8"/>
  <c r="E8" i="8"/>
  <c r="E7" i="8"/>
  <c r="E6" i="8"/>
  <c r="J6" i="7"/>
  <c r="J7" i="7"/>
  <c r="J9" i="7"/>
  <c r="J10" i="7"/>
  <c r="J11" i="7"/>
  <c r="J12" i="7"/>
  <c r="J13" i="7"/>
  <c r="J14" i="7"/>
  <c r="J15" i="7"/>
  <c r="J16" i="7"/>
  <c r="J17" i="7"/>
  <c r="J18" i="7"/>
  <c r="J19" i="7"/>
  <c r="J20" i="7"/>
  <c r="J21" i="7"/>
  <c r="J24" i="7"/>
  <c r="J25" i="7"/>
  <c r="J26" i="7"/>
  <c r="J27" i="7"/>
  <c r="J28" i="7"/>
  <c r="J29" i="7"/>
  <c r="J30" i="7"/>
  <c r="J31" i="7"/>
  <c r="J32" i="7"/>
  <c r="J35"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H73" i="7"/>
  <c r="C6" i="5"/>
  <c r="D10" i="5"/>
  <c r="E10" i="5" s="1"/>
  <c r="J36" i="7"/>
  <c r="E8" i="5" l="1"/>
  <c r="J8" i="5" s="1"/>
  <c r="F53" i="9"/>
  <c r="I72" i="7" s="1"/>
  <c r="I73" i="7" s="1"/>
  <c r="E10" i="8"/>
  <c r="E7" i="5"/>
  <c r="J7" i="5" s="1"/>
  <c r="E9" i="5"/>
  <c r="J9" i="5" s="1"/>
  <c r="E53" i="9"/>
  <c r="C11" i="5"/>
  <c r="D6" i="5" l="1"/>
  <c r="D11" i="5" s="1"/>
  <c r="E11" i="5" s="1"/>
  <c r="J11" i="5" s="1"/>
  <c r="F54" i="9"/>
  <c r="J72" i="7"/>
  <c r="J73" i="7" s="1"/>
  <c r="J78" i="7" s="1"/>
  <c r="E6" i="5" l="1"/>
  <c r="J6" i="5" s="1"/>
</calcChain>
</file>

<file path=xl/sharedStrings.xml><?xml version="1.0" encoding="utf-8"?>
<sst xmlns="http://schemas.openxmlformats.org/spreadsheetml/2006/main" count="1045" uniqueCount="583">
  <si>
    <t>NUEVA EMERGENCIA DE LIMA METROPOLITANA</t>
  </si>
  <si>
    <t>NUEVO HOSPITAL HUACHO</t>
  </si>
  <si>
    <t>MEJORAMIENTO DEL DIAGNOSTICO DE CANCER DE CUELLO UTERINO DEL SERVICIO DE GINECO OBSTETRICIA DE LOS HOSPITALES BASE DE LAS REDES ASISTENCIALES DE AMAZONAS, APURIMAC, CAJAMARCA, HUANCAVELICA, LORETO, MADRE DE DIOS TUMBES Y UCAYALI</t>
  </si>
  <si>
    <t>MEJORAMIENTO DE LA OFERTA DE LOS SERVICIOS DE NEONATOLOGÍA, CENTRO OBSTÉTRICO, AYUDA AL DIAGNOSTICO POR IMÁGENES Y FARMACIA HOSPITAL III JULIACA</t>
  </si>
  <si>
    <t>MEJORAMIENTO DE LA TECNOLOGÍA DEL EQUIPAMIENTO DEL SERVICIO DE TRASPLANTE DE ÓRGANO SÓLIDO DEL HOSPITAL NACIONAL GUILLERMO ALMENARA IRIGOYEN - RAA - LIMA</t>
  </si>
  <si>
    <t>MEJORAMIENTO DEL SERVICIO DE INMUNIZACIÓN EN LOS CENTROS ASISTENCIALES DE ESSALUD A NIVEL NACIONAL</t>
  </si>
  <si>
    <t>AMPLIACION COBERTURA ITINERANTE DE DETECCION DE CANCER DE MAMA, CUELLO UTERINO Y PROSTATA EN LOS SERVICIOS DE AYUDA AL DIAGNOSTICO Y TRATAMIENTO DE ASEGURADOS DE LAS REDES ASISTENCIALES ALMENARA, REBAGLIATI Y SABOGAL - DEPARTAMENTO DE LIMA.</t>
  </si>
  <si>
    <t>MEJORAMIENTO DE LA TECNOLOGÍA DEL EQUIPAMIENTO DE AYUDA AL DIAGNÓSTICO POR IMÁGENES DEL HNRPP-JUNIN</t>
  </si>
  <si>
    <t>CREACIÓN E IMPLEMENTACION DEL CENTRO ASISTENCIAL DE ESSALUD EL ESTRECHO-LORETO</t>
  </si>
  <si>
    <t>CREACIÓN DE LA UNIDAD DE ATENCIÓN RENAL AMBULATORIA SANTA ANITA-LIMA</t>
  </si>
  <si>
    <t>MEJORAMIENTO DE LOS SERVICIOS DE SALUD DEL CENTRO ASISTENCIAL CHINCHEROS - APURIMAC</t>
  </si>
  <si>
    <t>CREACION E IMPLEMENTACION DEL SERVICIO DE TOMOGRAFIA EN EL HOSPITAL I VICTOR ALFREDO LAZO PERALTA - MADRE DE DIOS</t>
  </si>
  <si>
    <t>CREACION DE LA UNIDAD DE ATENCION RENAL AMBULATORIA DE ESSALUD EN EL DISTRITO DE VILLA EL SALVADOR-LIMA.</t>
  </si>
  <si>
    <t xml:space="preserve">MEJORAMIENTO DEL PROGRAMA DE CONTROL DE TUBERCULOSIS DEL POLICLINICO PABLO BERMUDEZ-LIMA  </t>
  </si>
  <si>
    <t xml:space="preserve">MEJORAMIENTO DE LAS CONDICIONES DE ATENCIÓN  DEL SERVICIO DE  HOSPITALIZACIÓN DEL HOSPITAL II HUANCAVELICA </t>
  </si>
  <si>
    <t>MEJORAMIENTO DE LA CAPACIDAD RESOLUTIVA DE LA POSTA MÉDICA CASTROVIRREYNA -HUANCAVELICA</t>
  </si>
  <si>
    <t>MEJORAMIENTO Y AMPLIACIÓN DEL SERVICIO DE CIRUGÍA DE DÍA DEL HOSPITAL I ULDARICO ROCCA FERNANDEZ -LIMA</t>
  </si>
  <si>
    <t>INSTALACIÓN DE PLANTA DE TRATAMIENTO DE RESIDUOS SÓLIDOS HOSPITALARIOS EN EL HOSPITAL I VÍCTOR ALFREDO LAZO PERALTA -MADRE DE DIOS</t>
  </si>
  <si>
    <t>MEJORAMIENTO, AMPLIACIÓN DEL CERCO PERIMÉTRICO DE LA POSTA MÉDICA ZARUMILLA -TUMBES</t>
  </si>
  <si>
    <t xml:space="preserve">MEJORAMIENTO DE LOS SERVICIOS DE BIBLIOTECA EN EL HNASS-CALLAO          </t>
  </si>
  <si>
    <t>Proyecto</t>
  </si>
  <si>
    <t>OTROS - LIQUIDACIONES</t>
  </si>
  <si>
    <t>Total</t>
  </si>
  <si>
    <t>Nº</t>
  </si>
  <si>
    <t>MEJORAMIENTO DEL SERVICIO DE MEDICINA DE HOSPITALIZACION DEL HOSPITAL NIVEL III CHIMBOTE-ANCASH</t>
  </si>
  <si>
    <t>Situación</t>
  </si>
  <si>
    <t>Sin Inicio</t>
  </si>
  <si>
    <t>AMPLIACIÓN DEL SERVICIO DE HOSP. DEL DPTO DE MEDICINA DEL HOSPITAL NACIONAL CARLOS ALBERTO SEGUIN ESCOBEDO-AREQUIPA</t>
  </si>
  <si>
    <t>MEJORAMIENTO DE LA TECNOLOGÍA DEL EQUIPAMIENTO DEL CENTRO QUIRÚRGICO Y DEL SERVICIO DE TRASPLANTE DE ÓRGANO SÓLIDO DEL HNRPP-JUNIN</t>
  </si>
  <si>
    <t>MEJORAMIENTO DE LA TECNOLOGÍA DEL EQUIPAMIENTO DEL SERVICIO DE TRASPLANTE DE ÓRGANO SÓLIDO DEL HNERM-LIMA</t>
  </si>
  <si>
    <t>MEJORAMIENTO DE LA TECNOLOGÍA DEL EQUIPAMIENTO DEL SERVICIO DE TRASPLANTE DE ÓRGANO SÓLIDO DEL HNGAI-LIMA</t>
  </si>
  <si>
    <t>Código SNIP</t>
  </si>
  <si>
    <t>Viabilidad</t>
  </si>
  <si>
    <t>MEJORAMIENTO DEL AREA DE TOMA DE MUESTRAS DEL DEPARTAMENTO DE PATOLOGIA CLINICA HNGAI-RAA</t>
  </si>
  <si>
    <t>18.07.2011</t>
  </si>
  <si>
    <t>06.07.2011</t>
  </si>
  <si>
    <t>09.05.2012</t>
  </si>
  <si>
    <t>15.08.2012</t>
  </si>
  <si>
    <t>13.07.2012</t>
  </si>
  <si>
    <t>20.06.2012</t>
  </si>
  <si>
    <t>17.05.2012</t>
  </si>
  <si>
    <t>04.09.2012</t>
  </si>
  <si>
    <t>22.06.2012</t>
  </si>
  <si>
    <t>08.04.2013</t>
  </si>
  <si>
    <t>19.11.2013</t>
  </si>
  <si>
    <t>13.11.2013</t>
  </si>
  <si>
    <t>03.05.2013</t>
  </si>
  <si>
    <t>07.11.2013</t>
  </si>
  <si>
    <t>27.05.2013</t>
  </si>
  <si>
    <t>14.11.2013</t>
  </si>
  <si>
    <t>Nivel del PIP</t>
  </si>
  <si>
    <t>MEJORAMIENTO Y AMPLIACION DE LOS SERVICIOS DEL AREA PEDIATRICA DEL INSTITUTO NACIONAL CARDIOVASCULAR - INCOR</t>
  </si>
  <si>
    <t>En Ejecución</t>
  </si>
  <si>
    <t>12.04.2013</t>
  </si>
  <si>
    <t>Presupuesto 2015</t>
  </si>
  <si>
    <t>MEJORAMIENTO DE LAS SALAS DE AISLAMIENTO RESPIRATORIO PARA PACIENTES BK POSITIVOS EN EL SERVICIO DE MEDICINA INTERNA - INFECTOLOGIA Y VIH DEL HNGAI - RAS ALMENARA</t>
  </si>
  <si>
    <t xml:space="preserve">MEJORAMIENTO DEL SERVICIO DE TOMOGRAFIA EN EL DEPARTAMENTO DE EMERGENCIA DEL HNGAI </t>
  </si>
  <si>
    <t>MEJORAMIENTO DE LA CAPACIDAD RESOLUTIVA DEL CENTRO QUIRÚRGICO DEL HOSPITAL II MOQUEGUA</t>
  </si>
  <si>
    <t>Enero</t>
  </si>
  <si>
    <t>IMPLEMENTACIÓN DEL SERVICIO DE ANATOMÍA PATOLÓGICA DEL HOSPITAL II MOQUEGUA, RED ASISTENCIAL MOQUEGUA, DEPARTAMENTO DE MOQUEGUA</t>
  </si>
  <si>
    <t xml:space="preserve">INSTALACIÓN DE SERVICIOS DE SALUD DE MAYOR CAPACIDAD RESOLUTIVA EN EL CENTRO ASISTENCIAL PABLO BERMUDEZ </t>
  </si>
  <si>
    <t>-</t>
  </si>
  <si>
    <t>En ejecución de obra, culminación contractual mayo 2015</t>
  </si>
  <si>
    <t>Culminada</t>
  </si>
  <si>
    <t>Ejecución de Obra</t>
  </si>
  <si>
    <t xml:space="preserve">MEJORAMIENTO DEL SERVICIO DE NEONATOLOGIA EN EL HNGAI </t>
  </si>
  <si>
    <t>Se ha suscrito un Convenio con UNICEF para su adquisición</t>
  </si>
  <si>
    <t>27.06.2011</t>
  </si>
  <si>
    <t>28.02.2012</t>
  </si>
  <si>
    <t>PRESUPUESTO DE INVERSIONES 2015</t>
  </si>
  <si>
    <t>Concepto</t>
  </si>
  <si>
    <t>Estudios de Pre Inversión</t>
  </si>
  <si>
    <t>Obra</t>
  </si>
  <si>
    <t xml:space="preserve">Total </t>
  </si>
  <si>
    <t>Marzo</t>
  </si>
  <si>
    <t>% Avance</t>
  </si>
  <si>
    <t>Estudios Definitivos</t>
  </si>
  <si>
    <t>Equipamiento</t>
  </si>
  <si>
    <t xml:space="preserve">Aspectos que incidieron en su ejecución </t>
  </si>
  <si>
    <t>Concluido</t>
  </si>
  <si>
    <t>Sin ET</t>
  </si>
  <si>
    <t>En Proceso Logístico</t>
  </si>
  <si>
    <t>01.09.2014</t>
  </si>
  <si>
    <t>16.04.2014</t>
  </si>
  <si>
    <t>29.09.2014</t>
  </si>
  <si>
    <t>21.11.2014</t>
  </si>
  <si>
    <t>En estudio de mercado por el área de Logística de la RED (los profesionales invitados no presentan cotizaciones)</t>
  </si>
  <si>
    <t>Proceso Adjudicado, en elaboración del Expediente Técnico</t>
  </si>
  <si>
    <t>Aprobado</t>
  </si>
  <si>
    <t xml:space="preserve">Expediente Técnico concluido, se solicitó transferencia de Fondos y Habilitación Presupuestal por S/.39,990.00 </t>
  </si>
  <si>
    <t>Ejecución  al mes de febrero</t>
  </si>
  <si>
    <t>Se han designado los comités para elaboración de TDR, en proceso de elaboración.</t>
  </si>
  <si>
    <t>La Red no cuenta con el sustento de cambio de objetivo del proyecto, la SGED elaborará el Anteproyecto.</t>
  </si>
  <si>
    <t>Presupuesto a Modificar</t>
  </si>
  <si>
    <t>Componentes</t>
  </si>
  <si>
    <t>Expediente Técnico</t>
  </si>
  <si>
    <t>En Proceso Logístico (Convocatoria)                                 Convenio          EsSalud-OIM</t>
  </si>
  <si>
    <t>En proceso Logístico                (Actos Preparatorios)</t>
  </si>
  <si>
    <t>No corresponde</t>
  </si>
  <si>
    <t>En proceso Logístico                (Convocatoria)</t>
  </si>
  <si>
    <t>En proceso Logístico                (Actos Preparatorios- Llave en mano)</t>
  </si>
  <si>
    <t>En Elaboración de Términos de Referencia</t>
  </si>
  <si>
    <t>En Elaboración de Especificaciones Técnicas</t>
  </si>
  <si>
    <t>La GCL ha remitido los Expedientes de equipamiento a la OIM para su convocatoria</t>
  </si>
  <si>
    <t>En Proceso Logístico, la GCL devolvió los TDR para modificación, los mismos que han sido corregidos y remitidos a la GCL.</t>
  </si>
  <si>
    <t>Se prevee el pago del 20% de adelanto directo, condicionado a la aprobación del Expediente Técnico.</t>
  </si>
  <si>
    <t>La GCPS, con Carta-2654-GCPS-11.03 remite a la GCL  los expedientes técnicos conteniendo las Condiciones Generales para la Adquisición, Especificaciones Técnicas, Servicios Conexos. Se Estima para el presente año el pago del 40%</t>
  </si>
  <si>
    <t>En proceso de convocatoria- Res. 39-GCL-EsSalud-2015 (Fase de integración de bases), El Estudio de mercado concluyó en el valor referencial de S/.165,000</t>
  </si>
  <si>
    <t>La GCL devolvió el expediente para cambio en TDR. (Carta 1083-GCL-23.03) El Estudio de mercado concluyó en el valor referencial de S/.245,036.49</t>
  </si>
  <si>
    <t>La GCL devolvió el expediente para cambio en TDR.Se Presentó a la GCL el TDR modificado.</t>
  </si>
  <si>
    <t>Expediente Concluido y Aprobado con Resolución Nº 221-GRAJUL-EsSalud-2014, En Ejecución de obra.</t>
  </si>
  <si>
    <t>Se resolvió el contrato, En elaboración de TDR para contratación de especialistas. Importe presupuestado para estudio de suelos</t>
  </si>
  <si>
    <t>La RED Asistencial ha propuesto la reubicación del terreno. Importe presupuestado para estudio de suelos</t>
  </si>
  <si>
    <t>Se prevee el pago del 40% de adelanto directo, condicionado a la aprobación del Expediente Técnico.</t>
  </si>
  <si>
    <t xml:space="preserve">Se resolvió el contrato, En elaboración de TDR para contratación de especialistas. </t>
  </si>
  <si>
    <t>Se comunicó a la RED la certificación presupuestal Carta-188-GCGF-20.03 (S/.671,224.19-OBRA, S/.36,500-SUP)</t>
  </si>
  <si>
    <t>Obra Culminada, se solicitó a la GCF la Transferencia de Fondos y Habilitación Presupuestal por el importe de S/.226,269.48. y S/.7,605.71. para el pago de valorizaciones</t>
  </si>
  <si>
    <t xml:space="preserve">Proceso de selección adjudicado. Se realizó la habilitación presupuestal por S/.219,934.00. </t>
  </si>
  <si>
    <t xml:space="preserve">Importe previsto para pago de liquidaciones de obra. </t>
  </si>
  <si>
    <t>Importe previsto para el pago por la adquisición de equipamiento correspondiente a los Proyectos "Nuevo Hospital II Tarapoto", "Nuevo Hospital II Abancay", "Hospital de Alta Complejidad de la Libertad", entre otros en liquidación.</t>
  </si>
  <si>
    <t xml:space="preserve">Importe presvisto para liquidación por saldos correspondientes a expedientes técnicos </t>
  </si>
  <si>
    <t>ESTUDIOS DE PREINVERSION</t>
  </si>
  <si>
    <t>Perfil y Factibilidad</t>
  </si>
  <si>
    <t>PROYECTOS DE INVERSION MAYOR</t>
  </si>
  <si>
    <t>PROYECTOS DE INVERSION MENOR</t>
  </si>
  <si>
    <t>DIFERENCIA</t>
  </si>
  <si>
    <t>Diferencia</t>
  </si>
  <si>
    <t>Propuesta de Reestructuración</t>
  </si>
  <si>
    <t>OTROS PROYECTOS DE INVERSION MENOR</t>
  </si>
  <si>
    <t>SALDO</t>
  </si>
  <si>
    <t>Se han designado los comités para elaboración de TDR, en proceso de elaboración. Se ha estimado el 20% de pago por adelanto directo</t>
  </si>
  <si>
    <t>La GCPS culminó con la elaboración de las Especificaciones Técnicas, excediendose el valor del PIP se solicitó a la GCPS realice las modificaciones correspondientes. Se prevee el pago del 20% de adelanto directo</t>
  </si>
  <si>
    <t>RED</t>
  </si>
  <si>
    <t>ALMENARA</t>
  </si>
  <si>
    <t>MEJORAMIENTO DE LOS SERVICIOS DE SALUD DEL HOSPITAL III DE EMERGENCIAS GRAU</t>
  </si>
  <si>
    <t xml:space="preserve">CREACIÓN DEL SERVICIO DE RADIOTERAPIA EN EL HNGAI </t>
  </si>
  <si>
    <t xml:space="preserve">MEJORAMIENTO DE LOS SERVICIOS DE SALUD DEL HOSPITAL II VITARTE </t>
  </si>
  <si>
    <t>ANCASH</t>
  </si>
  <si>
    <t xml:space="preserve">CREACIÓN DEL HOSPITAL DE ALTA COMPLEJIDAD CHIMBOTE </t>
  </si>
  <si>
    <t>AREQUIPA</t>
  </si>
  <si>
    <t xml:space="preserve">MEJORAMIENTO Y AMPLIACIÓN DE LOS SERVICIOS DE SALUD DEL HOSPITAL I EDMUNDO ESCOMEL </t>
  </si>
  <si>
    <t xml:space="preserve">CREACIÓN DE LA UNIDAD DE ATENCIÓN RENAL AMBULATORIA </t>
  </si>
  <si>
    <t>CAJAMARCA</t>
  </si>
  <si>
    <t xml:space="preserve">MEJORAMIENTO Y AMPLIACIÓN DE LOS SERVICIOS DE SALUD DEL HOSPITAL III CAJAMARCA </t>
  </si>
  <si>
    <t>CUSCO</t>
  </si>
  <si>
    <t xml:space="preserve">CREACIÓN DEL SERVICIO DE RADIOTERAPIA EN EL HOSPITAL NACIONAL ADOLFO GUEVARA DE LA RED ASISTENCIAL CUSCO </t>
  </si>
  <si>
    <t>CREACIÓN DE LA UNIDAD DE ATENCIÓN RENAL AMBULATORIA</t>
  </si>
  <si>
    <t>HUARAZ</t>
  </si>
  <si>
    <t xml:space="preserve">MEJORAMIENTO Y AMPLIACIÓN DEL HOSPITAL II HUARAZ </t>
  </si>
  <si>
    <t>ICA</t>
  </si>
  <si>
    <t>RECUPERACIÓN DE LOS SERVICIOS DE SALUD DEL HOSPITAL MARIE REICHE - MARCONA</t>
  </si>
  <si>
    <t>CREACIÓN DEL SERVICIO DE RADIOTERAPIA  ICA</t>
  </si>
  <si>
    <t>JULIACA</t>
  </si>
  <si>
    <t xml:space="preserve">MEJORAMIENTO DE LOS SERVICIOS DE SALUD DEL HOSPITAL III JULIACA </t>
  </si>
  <si>
    <t>JUNÍN</t>
  </si>
  <si>
    <t xml:space="preserve">CREACIÓN DEL SERVICIO DE RADIOTERAPIA EN EL HNRPP </t>
  </si>
  <si>
    <t>LA LIBERTAD</t>
  </si>
  <si>
    <t xml:space="preserve">AMPLIACIÓN DEL SERVICIO DE RADIOTERAPIA CON ACELERADOR LINEAL </t>
  </si>
  <si>
    <t xml:space="preserve">MEJORAMIENTO Y AMPLIACIÓN DE LOS SERVICIOS DE SALUD DEL CENTRO ASISTENCIAL MOCHE </t>
  </si>
  <si>
    <t>MEJORAMIENTO Y AMPLIACIÓN DE LOS SERVICIOS DE SALUD DEL HOSPITAL I FLORENCIA DE MORA</t>
  </si>
  <si>
    <t>LAMBAYEQUE</t>
  </si>
  <si>
    <t xml:space="preserve">CREACIÓN E IMPLEMENTACIÓN DEL CAP III JAÉN </t>
  </si>
  <si>
    <t>LORETO</t>
  </si>
  <si>
    <t xml:space="preserve">MEJORAMIENTO DE LOS SERVICIOS DE SALUD DEL CENTRO ASISTENCIAL YURIMAGUAS </t>
  </si>
  <si>
    <t>MOQUEGUA</t>
  </si>
  <si>
    <t xml:space="preserve">MEJORAMIENTO DE LOS SERVICIOS DE SALUD DEL HOSPITAL II ILO </t>
  </si>
  <si>
    <t>MOYOBAMBA</t>
  </si>
  <si>
    <t xml:space="preserve">MEJORAMIENTO DE LOS SERVICIOS DE SALUD DEL HOSPITAL I RIOJA </t>
  </si>
  <si>
    <t>PASCO</t>
  </si>
  <si>
    <t xml:space="preserve">MEJORAMIENTO DE LOS SERVICIOS DE SALUD DEL HOSPITAL II PASCO </t>
  </si>
  <si>
    <t>PIURA</t>
  </si>
  <si>
    <t xml:space="preserve">CREACIÓN E IMPLEMENTACIÓN DEL HOSPITAL DE ALTA COMPLEJIDAD </t>
  </si>
  <si>
    <t xml:space="preserve">MEJORAMIENTO DE LOS SERVICIOS DE SALUD DEL HOSPITAL II TALARA </t>
  </si>
  <si>
    <t>PUNO</t>
  </si>
  <si>
    <t xml:space="preserve">CREACIÓN E IMPLEMENTACIÓN DEL HOSPITAL DEL ALTIPLANO </t>
  </si>
  <si>
    <t>REBAGLIATI</t>
  </si>
  <si>
    <t>MEJORAMIENTO Y AMPLIACIÓN DE LOS SERVICIOS DE SALUD DE LA RED ASISTENCIAL REBAGLIATI SAN JUAN DE MIRAFLORES,</t>
  </si>
  <si>
    <t xml:space="preserve">CREACIÓN E IMPLEMENTACIÓN DE LA UNIDAD DE TRANSPLANTES DE PROGENITORES HEMATOPOYÉTICOS ALOGÉNICO DE DONANTE NO RELACIONADO EN EL HNERM </t>
  </si>
  <si>
    <t>MEJORAMIENTO Y AMPLIACIÓN DE LOS SERVICIOS DE SALUD DEL POLICLINICO JUAN JOSE RODRIGUEZ DE LA RED ASISTENCIAL REBAGLIATI, EN EL DISTRITO DE CHORRILLOS</t>
  </si>
  <si>
    <t>TACNA</t>
  </si>
  <si>
    <t xml:space="preserve">MEJORAMIENTO Y AMPLIACIÓN DE LOS SERVICIOS DE SALUD DEL HOSPITAL III DANIEL ALCIDES CARRIÓN </t>
  </si>
  <si>
    <t>NACIONAL</t>
  </si>
  <si>
    <t>CREACIÓN DEL INSTITUTO DEL NIÑO Y EL ADOLESCENTE DEL SEGURO SOCIAL</t>
  </si>
  <si>
    <t>MEJORAMIENTO DE LOS SERVICIOS DE SALUD DE LAS UNIDADES DE ATENCIÓN DE MEDICINA COMPLEMENTARIA DE LOS CENTROS ASISTENCIALES A NIVEL NACIONAL</t>
  </si>
  <si>
    <t>Se culminó con el Perfil, la Factibilidad se formulara en el marco del Convenio suscrito entre EsSalud y PROINVERSION</t>
  </si>
  <si>
    <t xml:space="preserve">INSTALACIÓN DE LOS SERVICIOS DE MEDICINA PALIATIVA DE LA RED ASISTENCIAL REBAGLIATI </t>
  </si>
  <si>
    <t>Perfil corregido remitido a OCPD para evaluación
(Carta Nº 2765-GCI-ESSALUD-2014 del 11.12.2014)
Tramite de viabilidad (Carta Nº 53-GCPD-ESSALUD-2015 del 18.03.2015)</t>
  </si>
  <si>
    <t>Perfil corregido remitido a OCPD para evaluación
(Carta Nº 590-GCI-ESSALUD-2015 del 02.03.2015)
Aprobación del PIP y Autorización a Factibilidad
(Resolución Nº 369-GG-ESSALUD-2015 del 13.03.2015)</t>
  </si>
  <si>
    <t>Perfil corregido remitido a OCPD para evaluación
(Carta Nº 321-GCI-ESSALUD-2015 del 06.02.2015)
Aprobación del PIP y Autorización a Factibilidad
(Resolución Nº 370-GG-ESSALUD-2015 del 13.03.2015)</t>
  </si>
  <si>
    <t xml:space="preserve">Perfil corregido remitido a GCPD para evaluación
(Carta Nº 270-GCI-ESSALUD-2015 del 30.01.2015)
Reunión con Unidad Evaluadora: 06.04.2015 </t>
  </si>
  <si>
    <t>Perfil remitido a GCPD para evaluación
(Carta Nº 607-GCI-ESSALUD-2015 del 03.03.2015)</t>
  </si>
  <si>
    <t>Perfil remitido a OCPD para evaluación
(Carta Nº 2897-GCI-ESSALUD-2014 del 26.12.2014)</t>
  </si>
  <si>
    <t>Perfil corregido remitido a OCPD para evaluación
(Carta Nº 80-GCPI-ESSALUD-2015 del 17.03.2015)</t>
  </si>
  <si>
    <t xml:space="preserve">Perfil corregido remitido a OCPD para evaluación
(Carta Nº 271-GCI-ESSALUD-2015 del 30.01.2015)
Reunión con Unidad Evalaudora: 06.04.2015 </t>
  </si>
  <si>
    <t>Factibilidad remitida a OCPD para evaluación
(Carta Nº 77-GCPI-ESSALUD-2015 del 17.03.2015)
Pendiente contratación de Especialistas (Agosto 2014)
Pendiente EMS y LT (Orden Nº 588-GCL-2014 del 01.04.2014)
En proceso ambas convocatorias</t>
  </si>
  <si>
    <t>Perfil remitido a OCPD para evaluación
(Carta Nº 083-GCPI-ESSALUD-2015 del 18.03.2015)</t>
  </si>
  <si>
    <t>Perfil remitido a GCPD para evaluación
(Carta Nº 321-GCI-ESSALUD-2015 del 05.02.2015)
Recepción observaciones de GCPD 
(Carta Nº 313-OCPD-2015 del 20.02.2015)
Perfil corregido remitido a OCPD para evaluación
(Carta Nº 194-GCPI-ESSALUD-2015 del 30.03.2015)</t>
  </si>
  <si>
    <t>Perfil remitido a GCPD para evaluación
(Carta Nº 2561-GCI-ESSALUD-2014 del 18.11.2014)
Recepción observaciones de GCPD
(Carta Nº 070-GCPD-2014 del 20.03.2015)
RA Arequipa ha contratado el EMS y LT</t>
  </si>
  <si>
    <t>Perfil remitido a GCPD para evaluación
(Carta Nº 1948-GCI-ESSALUD-2014 del 08.09.2014)
Recepción observaciones de GCPD
(Carta Nº 1885-OCPD-2014 del 29.10.2014)</t>
  </si>
  <si>
    <t>Perfil remitido a GCPD para evaluación
(Carta Nº 2887-GCI-ESSALUD-2014 del 26.12.2014)
Recepción observaciones de GCPD
(Carta Nº 080-GCPD-2014 del 23.03.2015)
RAA ha contratado el EMS y LT</t>
  </si>
  <si>
    <t>Factibilidad remitida a GCPD para evaluación
(Carta Nº 1627-GCI-ESSALUD-2014 del 25.07.2014)
Recepción observaciones de GCPD
(Carta Nº 1673-OCPD-2014 del 25.09.2014).
Anteproyecto concluido. Entrega Fact. 10.04.2015</t>
  </si>
  <si>
    <t>Perfil remitido a GCPD para evaluación
(Carta Nº 2142-GCI-ESSALUD-2014 del 01.10.2014)
Recepción observaciones de GCPD
(Carta Nº 2072-OCPD-2014 del 28.11.2014)
Pendiente Clasificación Ambiental (DIGESA)</t>
  </si>
  <si>
    <t>Perfil remitido a GCPD para evaluación
(Carta Nº 1801-GCI-ESSALUD-2014 del 18.08.2014)
Recepción observaciones de GCPD
(Cartas Nº 1693 y 2013-OCPD-2014 del 26.09.2014 y 17.11.2014)</t>
  </si>
  <si>
    <t>Perfil remitido a GCPD para evaluación
(Carta Nº 2392-GCI-ESSALUD-2014 del 31.10.2014)
Recepción observaciones de GCPD 
(Carta Nº 371-OCPD-2015 del 05.03.2015)</t>
  </si>
  <si>
    <t>Factibilidad remitida a GCPD para evaluación
(Carta Nº 2791-GCI-ESSALUD-2014 del 12.12.2014)
Recepción observaciones de GCPD 
(Carta Nº 10-GCPD-2015 del 13.03.2015)</t>
  </si>
  <si>
    <t>Estado Situacional</t>
  </si>
  <si>
    <t xml:space="preserve">UNIDAD DE ATENCION RENAL - DISTRITO DE CALLERIA-CORONEL PORTILLO-UCAYALI </t>
  </si>
  <si>
    <t>UCAYALI</t>
  </si>
  <si>
    <t>Perfil remitido a GCPD para evaluación
(Carta Nº 1340-GCI-ESSALUD-2014 del 18.06.2014)
Recepción observaciones de GCPD
(Carta Nº 1368-OCPD-2014 del 06.08.2014)</t>
  </si>
  <si>
    <t>Perfil concluido.
Se ha solicitado a RA Minuta de Compra Venta de terrno destinado para el PIP.</t>
  </si>
  <si>
    <t>En formulación conjuntamente con RA Cuzco.
Pendiente contratación de EMS y LT, encargado a RA</t>
  </si>
  <si>
    <t>En formulación. Culminación Abril 2015</t>
  </si>
  <si>
    <t xml:space="preserve">CREACION DEL CENTRO DE ATENCION PRIMARIA III - LA TINGUIÑA - ICA </t>
  </si>
  <si>
    <t>TdR remitido a GCL para proceso de selección (Carta Nº 514-GCI-ESSALUD-2014 del 12.03.2014).
Proceso de adjudicación: Impugnado ante OSCE
Pronunciamiento OSCE: 04.11.2014
Resolución Nulidad Nº    -PE-ESSALUD-2015 del 00.03.2015</t>
  </si>
  <si>
    <t>TdR y Orden Serv. Nº 407-GCL-2014 del 19.03.2014. 
Proceso de adjudicación: Impugnado ante OSCE
Pronunciamiento OSCE 19.11.2014
Buena Pro: 13.01.2015
Resolución Recurso de Apelación: 25.03.2015</t>
  </si>
  <si>
    <t>TdR y Orden Servicios Nº 1597-GCL-2014 del 17.07.2014.
Expediente en Subgerencia de Bases y Estudio de Mercado</t>
  </si>
  <si>
    <t>TdR remitido a GCL para proceso de selección (Carta Nº 433-GCI-ESSALUD-2014 del 04.03.2014)
Expediente en la Subgerencia de Bases y Estudio de Mercado, para actualización de valor referencia</t>
  </si>
  <si>
    <t>TdR y Orden Servicios Nº 411-GCL-2014 del 19.03.2014. 
Proceso de adjudicación: Impugnado ante OSCE
Pronunciamiento OSCE 19.11.2014
Buena Pro: 13.01.2015
Resolución Recurso de Apelación: 17.03.2015</t>
  </si>
  <si>
    <t>TdR y Orden de Servicios Nº 952-GCL-2014 del 12.05.2014. 
Expediente en la Subgerencia de Bases y Estudio de Mercado</t>
  </si>
  <si>
    <t>En trámite proceso para contratar elaboración de Estudio de Mecánica de Suelos y Levantamiento Topográfico</t>
  </si>
  <si>
    <t>Servicio contratado para elaborar Estudio de Mecánica de Suelos y Levantam. Topográfico
Se solicitó información vía correo electrónico</t>
  </si>
  <si>
    <t>AMAZONAS</t>
  </si>
  <si>
    <t>CAP II CABALLOCOCHA</t>
  </si>
  <si>
    <t>Acciones Abril</t>
  </si>
  <si>
    <t>I Modificado</t>
  </si>
  <si>
    <t>Estado Situacional - Mes de Marzo</t>
  </si>
  <si>
    <t>Factibilidad remitida a GCPD para evaluación
(Carta Nº 1354-GCI-ESSALUD-2014 del 23.06.2014)
Recepción observaciones de GCPD
(Carta Nº 1463-OCPD-2014 del 21.08.2014)
En desarrollo Anteproyecto (en revisión especialidad de Eléctricas, pendiente Costos y Presupuestos).
Pendiente reunión de coordinación con GCAMyPCD sobre acuerdo de ceder terreno del CERP La Victoria</t>
  </si>
  <si>
    <t>-Carta los usuarios y la GCAMyPCD para definición del terreno</t>
  </si>
  <si>
    <t>-En proceso de revisión de la GCPD (45 d)</t>
  </si>
  <si>
    <t>I TRIMESTRE 2016</t>
  </si>
  <si>
    <t>- Se remitirán los TDR a la GCPD para remitirlos a PROINVERSION</t>
  </si>
  <si>
    <t xml:space="preserve">-La RED Arequipa debe remitir formalmente la población adscrita a los Centros Asistenciales y trámite de consolidación de Lotes.             </t>
  </si>
  <si>
    <t>-Se contratará un economista para el levantamiento de observaciones y especialistas para anteproyecto</t>
  </si>
  <si>
    <t>IV TRIMESTRE 2015</t>
  </si>
  <si>
    <t>-Se remitira el perfil a GCPD.         -Inicio de Factibilidad                              -La RED debe agilizar la modificación de parámetros y zonificación.                                              - Exclusión del PAC</t>
  </si>
  <si>
    <t>-Se culminará el levantamiento de observaciones.                                            -En proceso de selección de contratación de especialistas y ecoeficiencia</t>
  </si>
  <si>
    <t>-Se contratará especialistas para anteproyecto</t>
  </si>
  <si>
    <t>- En proceso de Nueva convocatoria</t>
  </si>
  <si>
    <t>II TRIMESTRE 2016</t>
  </si>
  <si>
    <t>- Firma de contrato (09 de Abril) e inicio de Consultoria</t>
  </si>
  <si>
    <t>-Contratación de especialidades para Anteproyecto</t>
  </si>
  <si>
    <t>En proceso de Selección</t>
  </si>
  <si>
    <t>Perfil corregido remitido a GCPD para evaluación
(Carta Nº 2479-GCI-ESSALUD-2014 del 10.11.2014)
Recepción observaciones de GCPD 
(Carta Nº 334-OCPD-2015 del 25.02.2015)
EMS y LT: Orden de Servicios Nº 1091-GCL-2014 del 28.05.2014). En proceso para nueva convocatoria</t>
  </si>
  <si>
    <t>II TRIMESTRE 2015 (24 MM) Contrat Expediente. 30% adelanto</t>
  </si>
  <si>
    <t>Se ha solicitado información a la RED</t>
  </si>
  <si>
    <t>-En revisión, se programará la reunión de coordinación GCPS, GCPD, GCPI</t>
  </si>
  <si>
    <t>- En levantamiento de observaciones.                                - Se contratará especialistas para anteproyecto</t>
  </si>
  <si>
    <t>III TRIMESTRE 2015</t>
  </si>
  <si>
    <t>Su elaboración por Consultoría Externa. Solicitud de inclusión al PAC</t>
  </si>
  <si>
    <t>-En levantamiento de observaciones</t>
  </si>
  <si>
    <t>II TRIMESTRE 2015 (220 MM) Contrat Expediente. 30% adelanto</t>
  </si>
  <si>
    <t>- Se remitió requerimiento de contratación de especialistas para Anteproyecto en Agosto 2014, aún no han sido adjudicados</t>
  </si>
  <si>
    <t>- Convocar Reunión con GCPD y GCPS para definición de Proyecto</t>
  </si>
  <si>
    <t>Aprobación del Perfil, Pendiente ontratacion de especialistas y Estudio de Vulnerabilidad. Informe Tecnico para convenio UNI</t>
  </si>
  <si>
    <t>II TRIMESTRE 2015 (49 MM) Contrat Expediente. 30% adelanto</t>
  </si>
  <si>
    <t>II TRIMESTRE (1,2 MM)</t>
  </si>
  <si>
    <t>POLICLINICO SAN BORJA</t>
  </si>
  <si>
    <t>Se ha suscrito convenio con la Municipalidad de San Borja</t>
  </si>
  <si>
    <t>Incorporación de los Estudios de Pre Inversión en Convenio UNI</t>
  </si>
  <si>
    <t>HOSPITAL PERU</t>
  </si>
  <si>
    <t>Proyectos a incluirse en el  I MODIFICADO del Plan de Inversiones 2015</t>
  </si>
  <si>
    <t>HOSPITAL EL BUEN SAMARITANO - BAGUA - AMAZONAS</t>
  </si>
  <si>
    <t>HOSPITAL VICTOR LAZARTE - TRUJILLO</t>
  </si>
  <si>
    <t>I MODIFICADO</t>
  </si>
  <si>
    <t>CAP NASCA - ICA</t>
  </si>
  <si>
    <t>Contratación de Médico especialista y Estudio de Suelos</t>
  </si>
  <si>
    <t>Contratación de especialidades para Anteproyecto y estudio de suelos</t>
  </si>
  <si>
    <t>Estudios de Preinversión por Consultoria Externa</t>
  </si>
  <si>
    <t>Proceso Adjudicado, en elaboración del Expediente Técnico OC 4502210161</t>
  </si>
  <si>
    <t>Expediente Técnico concluido en espera de aprobación de Formatos SNIP 15 Y SNIP 16, se prevee el pago del 50%</t>
  </si>
  <si>
    <t>Se ha devuelto a la Red el expediente de reubicación de redes de desague, debido a que la SGED no cuenta con Ing. Sanitario para la revisión del mismo y aprobación</t>
  </si>
  <si>
    <t>Se estima la culminación del expediente Técnico en el IV Trimestre 2014</t>
  </si>
  <si>
    <t>La SGED se encuentra revisando el levantamiento de observaciones del entregable final.</t>
  </si>
  <si>
    <t xml:space="preserve"> Se prevee el pago del 20% de adelanto</t>
  </si>
  <si>
    <t>La SBN se ha pronunciado denegando el requerimiento de EsSalud respecto al saneamiento de terreno donado. Se retirará del Plan de Inversiones</t>
  </si>
  <si>
    <t>En proceso de elaboración de aprobación de resolución de aprobación, se remitirá a la red para su ejecución e inclusión al PAC, Se estima el pago del 50%</t>
  </si>
  <si>
    <t>Pendiente la compra del Inmueble, por saneamiento físico legal a cargo del propietario. Ejecución condicionada a adquisición del Inmueble</t>
  </si>
  <si>
    <t>HOSPITAL TEMPORAL DE MARCONA</t>
  </si>
  <si>
    <t>Se remitieron los TDR en el mes de noviembre 2014, el expediente ha sido remitido por la GCL a OCAJ.  Se ha programado el pago del 40%                                                                                                   El Estudio de mercado concluyó en La GCF S/.3'775,118.66 cuenta con Certificación Presupuestal (Carta 582-GCF-20.02.15)</t>
  </si>
  <si>
    <t>La GCPS culminó con la elaboración de las Especificaciones Técnicas, excediendose el valor del PIP se solicitó a la GCPS realice las modificaciones correspondientes. La prestación se brindará a través de Servicios.</t>
  </si>
  <si>
    <t>PRESUPUESTO LIBERADO</t>
  </si>
  <si>
    <t>GASTO DE CAPITAL NO LIGADO A PROYECTOS CORRESPONDIENTE A INFRAESTRUCTURA.</t>
  </si>
  <si>
    <t>REESTRUCTURACION DEL PRESUPUESTO DE INVERSIONES (AL 15.04.15)</t>
  </si>
  <si>
    <t>Inmueble (Vigen de Guadalupe)</t>
  </si>
  <si>
    <t>SUB Total</t>
  </si>
  <si>
    <t>TOTAL</t>
  </si>
  <si>
    <t>Saldo</t>
  </si>
  <si>
    <t>Proyectos en FORMULACION incluidos en el Plan de Inversiones 2015</t>
  </si>
  <si>
    <t>Equipamiento Hospitalario</t>
  </si>
  <si>
    <t xml:space="preserve">ASPECTOS QUE INCIDIERON EN SU EJECUCIÓN </t>
  </si>
  <si>
    <t>INFORMACIÓN DE CONTRATACIÓN</t>
  </si>
  <si>
    <t>LIQUIDACIÓN DE OBRAS</t>
  </si>
  <si>
    <t>INFORME DE SUPERVISIÓN DE CONTRATOS</t>
  </si>
  <si>
    <t>CONTRATISTA</t>
  </si>
  <si>
    <t>SUPERVISIÓN</t>
  </si>
  <si>
    <t>MONTO CONTRATADO</t>
  </si>
  <si>
    <t>PLAZO DE EJECUCIÓN</t>
  </si>
  <si>
    <t>FECHA DE INICIO DE OBRA</t>
  </si>
  <si>
    <t>SITUACIÓN</t>
  </si>
  <si>
    <t>COMPONENTES</t>
  </si>
  <si>
    <t>PROYECTO</t>
  </si>
  <si>
    <t>VIABILIDAD</t>
  </si>
  <si>
    <t>CÓDIGO SNIP</t>
  </si>
  <si>
    <t>MONTOS DE ADICIONALES DE OBRA (S/)</t>
  </si>
  <si>
    <t>CONSTRUCTORA MALAGA</t>
  </si>
  <si>
    <t>Consorcio ATA - KUKOVA</t>
  </si>
  <si>
    <t>330 días</t>
  </si>
  <si>
    <t>Obra Recepcionada y en proceso arbitral</t>
  </si>
  <si>
    <t>CLEAN ROOM &amp; VALIDATIÓN SAC</t>
  </si>
  <si>
    <t>90 días</t>
  </si>
  <si>
    <t>SALDO DE OBRA:MEJORAMIENTO Y AMPLIACION DE LOS SERVICIOS DEL AREA PEDIATRICA DEL INSTITUTO NACIONAL CARDIOVASCULAR - INCOR</t>
  </si>
  <si>
    <t>SALDO DE OBRA: CREACION E IMPLEMENTACION DEL SERVICIO DE TOMOGRAFIA EN EL HOSPITAL I VICTOR ALFREDO LAZO PERALTA - MADRE DE DIOS</t>
  </si>
  <si>
    <t>CONSORCIO RICARDO PALMA</t>
  </si>
  <si>
    <t>OMAR ORLANDO TABOADA COBEÑAS</t>
  </si>
  <si>
    <t>S/.718,000 inc. IGV</t>
  </si>
  <si>
    <t>90 d.c.</t>
  </si>
  <si>
    <t>06.07.2018</t>
  </si>
  <si>
    <t>INSTITUTO DE CONSULTORIA S.A.</t>
  </si>
  <si>
    <t>No inicia por encontrarse la
Obra en Proceso de Arbitraje(Conciliación en GCAJ)</t>
  </si>
  <si>
    <t>CONSORCIO EDIFICACION</t>
  </si>
  <si>
    <t>JORGE ANTONIO VALENZUELA FLORES</t>
  </si>
  <si>
    <t xml:space="preserve">NO SE REPORTAN </t>
  </si>
  <si>
    <t>ROMYNA CONTRATISTAS GENERALES SOCIEDAD ANONIMA CERRADA</t>
  </si>
  <si>
    <t>BERNARDO ALANOCA ARAGON</t>
  </si>
  <si>
    <t>100 DIAS CALENDARIO</t>
  </si>
  <si>
    <t>NINGUNO</t>
  </si>
  <si>
    <t>21.09.2019</t>
  </si>
  <si>
    <t>Saldo de obra ejecutado como adquisición de un bien, y que culminó el 07 de noviembre, como consecuencia de una ampliación de plazo de 29 dc</t>
  </si>
  <si>
    <t>MEJORAMIENTO DE LAS CONDICIONES DE ATENCION AL SERVICIO DE HOSPITALIZACION DEL HOSPITAL II DE HUANCAVELICA</t>
  </si>
  <si>
    <t>14.09.2020</t>
  </si>
  <si>
    <t>Constructora Vanessa Orietta SRL</t>
  </si>
  <si>
    <t>11.12.2019</t>
  </si>
  <si>
    <t>Supervisión ED</t>
  </si>
  <si>
    <t>Supervisión de Obra</t>
  </si>
  <si>
    <t>Supervisión de ED</t>
  </si>
  <si>
    <t>Supervision por Administracion Directa</t>
  </si>
  <si>
    <t>AMPLIACION DEL SERVICIO DE RADIOTERAPIA CON ACELERADOR LINEAL PARA LA RED ASISTENCIAL LA LIBERTAD</t>
  </si>
  <si>
    <t>Estudio Definitivo</t>
  </si>
  <si>
    <t>MEJORAMIENTO DE LOS SERVICIOS DE SALUD DEL HOSPITAL II PASCO DE LA RED ASISTENCIAL PASCO, EN EL DISTRITO DE FUNDICIÓN DE TINYAHUARCO, PROVINCIA DE PASCO, DEPARTAMENTO DE PASCO</t>
  </si>
  <si>
    <t>S/ 4,710,182.40.</t>
  </si>
  <si>
    <t>CONSORCIO TALUPA.</t>
  </si>
  <si>
    <t xml:space="preserve"> S/ 1,140,585.05.</t>
  </si>
  <si>
    <t>CREACIÓN DE LOS SERVICIOS DE SALUD DEL HOSPITAL DEL ALTIPLANO DE LA REGIÓN PUNO-ESSALUD, EN EL DISTRITO DE PUNO, PROVINCIA DE PUNO, DEPARTAMENTO DE PUNO</t>
  </si>
  <si>
    <t>CREACIÓN DE LOS SERVICIOS  DEL HOSPITAL ESPECIALIZADO EN LA RED ASISTENCIAL CAJAMARCA-ESSALUD, DISTRITO DE CAJAMARCA, PROVINCIA DE CAJAMARCA Y DEPARTAMENTO DE CAJAMARCA</t>
  </si>
  <si>
    <t>CESEL S.A.</t>
  </si>
  <si>
    <t>Estudio Definitivo Supervisión</t>
  </si>
  <si>
    <t>MEJORAMIENTO D ELOS SERVICIOS DE SALUD DEL HOSPITAL II TALARA EN EL DISTRITO DE PARIÑAS, PROVINCIA DE TALARA, DEPARTAMENTO DE PIURA</t>
  </si>
  <si>
    <t>MEJORAMIENTO DE LOS SERVICIOS DE SALUD DEL HOSPITAL II VITARTE DE LA RED ASISTENCIAL ALMENARA - ESSALUD, DISTRITO DE VITARTE, PROVINCIA DE LIMA Y DEPARTAMENTO DE LIMA</t>
  </si>
  <si>
    <t>INSTALACIÓN DE LOS SERVICIOS DE ATENCIÓN RENAL AMBULATORIA - ESSALUD, DE LA RED ASISTENCIAL AREQUIPA EN EL DISTRITO DE JACOBO HUNTER, PROVINCIA DE AREQUIPA, DEPARTAMENTO DE AREQUIPA</t>
  </si>
  <si>
    <t>MEJORAMIENTO DE LOS SERVICIOS DE ATENCIÓN RENAL AMBULATORIA EN EL HOSPITAL NACIONAL ADOLFO GUEVARA VELASCO DE LA RED ASISTENCIAL CUSCO - ESSALUD EN EL DISTRITO DE WANCHAQ, PROVINCIA DE CUSCO, DEPARTAMENTO DE CUSCO</t>
  </si>
  <si>
    <t>SANCHEZ HORMEROS GOMEZ ANTONIO</t>
  </si>
  <si>
    <t>HUMBERTO RONCAL HORNA</t>
  </si>
  <si>
    <t>RECUPERACIÓN DE LOS SERVICIOS DE SALUD DEL HOSPITAL MARIA REICHE DE LA RED ASISTENCIAL ICA – ESSALUD, EN EL DISTRITO DE MARCONA, PROVINCIA DE NASCA, DEPARTAMENTO DE ICA</t>
  </si>
  <si>
    <t>PINEARQ S.L.P., SUCURSAL PERU</t>
  </si>
  <si>
    <t>DEXTRE MORIMOTO EDUARDO RAUL</t>
  </si>
  <si>
    <t>MEJORAMIENTO Y AMPLIACION DE LOS SERVICIOS DE SALUD DEL HOSPITAL I FLORENCIA DE MORA DE LA RED ASISTENCIAL LA LIBERTAD – ESSALUD, DISTRITO PROVINCIA DE TRUJILLO, DEPARTAMENTO DE LA LIBERTAD</t>
  </si>
  <si>
    <t>Expediente Técnico culminado
Ya se cuenta con Licencia de Edificación.
Se ha remitido el Dictamen Tecnico N° 05-SGED-GEI-GCPI-ESSALUD-2019 de fecha 24.JUN.2019, aprobando el Estudio Definitivo a nivel de ejecucion de obra.</t>
  </si>
  <si>
    <t>CREACIÓN E IMPLEMENTACIÓN DE LA UNIDD DE TRANSPLANTES DE PROGENITORES HEMATOPOYÉTICOS ALOGÉNICO DE DONANTE NO RELACIONADO EN EL HOSPITAL NACIONAL EDGARDO REBAGLIATI MARTINS - ESSALUD, DISTRITO DE JESÚS MARÍA, PROVINCIA DE LIMA, DEPARTAMENTO DE LIMA</t>
  </si>
  <si>
    <t>CONSORCIO SALUD FLORENCIA</t>
  </si>
  <si>
    <t xml:space="preserve">MEJORAMIENTO DE LA CAPACIDAD RESOLUTIVA DEL CENTRO QUIRÚRGICO DE EMERGENCIA DEL HOSPITAL NACIONAL GUILLERMO ALMENARA IRIGOYEN </t>
  </si>
  <si>
    <t xml:space="preserve">UNIDADES DE ATENCIÓN DE MEDICINA COMPLEMENTARIA DE LOS CENTROS ASISTENCIALES A NIVEL NACIONAL </t>
  </si>
  <si>
    <t>NUEVO HOSPITAL DE ALTA COMPLEJIDAD - VIRGEN DE LA PUERTA DE LA LIBERTAD</t>
  </si>
  <si>
    <t>Expediente Tecnico aprobado</t>
  </si>
  <si>
    <t>Demora en el levantamiento de observaciones por parte del Contratista.
Creación de la Nueva Red Asistencial Desconcentrada Rebagliati, genero un vacío en la responsabilidad de continuar con la gestión del proyecto</t>
  </si>
  <si>
    <t>Consultor Teodoro Pimentel Godoy</t>
  </si>
  <si>
    <t>Red Asistencial Rebagliati</t>
  </si>
  <si>
    <t>01.Oct.2014 (EDI)</t>
  </si>
  <si>
    <t>Estudio Definitivo Aprobado</t>
  </si>
  <si>
    <t>Consorcio Salud Santa Anita</t>
  </si>
  <si>
    <t>Administracion Directa</t>
  </si>
  <si>
    <t>120 dias sin incluir revision</t>
  </si>
  <si>
    <t>MAKNO INGENIEROS S.A.</t>
  </si>
  <si>
    <t>16.Dic.2015 (EDI)</t>
  </si>
  <si>
    <t>Retraso en el proceso logistico para contratar a empresa encargada de la elaboracion del Estudio Definitivo
Retraso en el levantamiento de observaciones del Segundo Entregable.</t>
  </si>
  <si>
    <t>Arq. Luis Falen</t>
  </si>
  <si>
    <t>Administración Directa</t>
  </si>
  <si>
    <t xml:space="preserve"> --</t>
  </si>
  <si>
    <t>S/ 4,239,152.00</t>
  </si>
  <si>
    <t>CONSORCIO PROYECTO PUNO (CHUNG Y TONG INGENIEROS S.A.C  - CAYSA ASOCIADOS S.A.C.)</t>
  </si>
  <si>
    <t>Obtencion de la Licencia de Edificacion</t>
  </si>
  <si>
    <t>Consorcio Hospitalario Trujillo</t>
  </si>
  <si>
    <t>CESEL</t>
  </si>
  <si>
    <t>116'175,040.81</t>
  </si>
  <si>
    <t>390d.c.</t>
  </si>
  <si>
    <t>30.03.2012</t>
  </si>
  <si>
    <t>VARIOS</t>
  </si>
  <si>
    <t>PROYECTOS DE INVERSION</t>
  </si>
  <si>
    <t>El expediente se elaboró según lo programado</t>
  </si>
  <si>
    <t xml:space="preserve">Expediente Técnico culminado y aprobado, por la modalidad de Administración Directa
Resolución de Gerencia Central de Proyectos de Inversión N° 024-GCPI-ESSALUD-2019, de fecha 13 de setiembre del 2019 Aprobando el Estudio Definitivo. Se encuentra en ejecución de obra. </t>
  </si>
  <si>
    <t>La Supervisión de la Elaboración del Expediente Técnico se realiza por administración directa</t>
  </si>
  <si>
    <t>El servicio se encuentra en funcionamiento</t>
  </si>
  <si>
    <t>08.10.2019</t>
  </si>
  <si>
    <t>Aprobación de Instrumento ambiental, gestión a cargo de la Red Huancavelica</t>
  </si>
  <si>
    <t>FUENTE: GEP - GEI pertenecientes a la GCPI.</t>
  </si>
  <si>
    <t>150 d/c.
Con 18 de Ampliaciòn de Plazo</t>
  </si>
  <si>
    <t>SIGRAL S.A.</t>
  </si>
  <si>
    <t>Supervisiòn de Obra</t>
  </si>
  <si>
    <t>11.06.2019</t>
  </si>
  <si>
    <t>20.12.2018</t>
  </si>
  <si>
    <t>24.07.2019</t>
  </si>
  <si>
    <t>02.08.2019</t>
  </si>
  <si>
    <t>28.08.2019</t>
  </si>
  <si>
    <t>MEJORAMIENTO DE LOS SERVICIOS DE SALUD DEL HOSPITAL II DE CHOCOPE DE LA RED ASISTENCIAL LA LIBERTAD - ESSALUD, DISTRITO DE CHOCOPE, PROVINCIA DE ASCOPE, DEPARTAMENTO DE LA LIBERTAD</t>
  </si>
  <si>
    <t>MEJORAMIENTO DEL CENTRO ASISTENCIAL CALCA DE LA RED ASISTENCIAL CUSCO, DISTRITO DE CALCA PROVINCIA DE CALCA, DEPARTAMENTO DE CUSCO</t>
  </si>
  <si>
    <t>CREACIÓN DE LA UNIDAD DE ATENCIÓN RENAL AMBULATORIA DEL HOSPITAL II RENÉ TOCHE GROPPO DE LA RED ASISTENCIAL ICA, DISTRITO DE CHINCHA ALTA, PROVINCIA DE CHINCHA, DEPARTAMENTO DE ICA</t>
  </si>
  <si>
    <t>MEJORAMIENTO DE LOS SERVICIOS DE ANATOMIA PATOLOGICA DEL HOSPITAL NACIONAL ALBERTO SABOGAL - DISTRITO DE BELLAVISTA - CALLAO / RED ASISTENCIAL SABOGAL</t>
  </si>
  <si>
    <t>Demora en la contratacion de empresa especializada que elabore y tramite el Estudio de Impacto Ambiental.
DIGESA indica que no requiere de EIA sino de PAMA.
La cuarentena dictada por el Gobierno Central debido a la pandemia del COVID - 19.</t>
  </si>
  <si>
    <t>La cuarentena dictada por el Gobierno Central debido a la pandemia del COVID - 19.</t>
  </si>
  <si>
    <t xml:space="preserve"> La cuarentena dictada por el Gobierno Central debido a la pandemia del COVID - 19.</t>
  </si>
  <si>
    <t>Demora en el Proceso de Selección.
La cuarentena dictada por el Gobierno Central debido a la pandemia del COVID - 19.</t>
  </si>
  <si>
    <t>Modificación de las normas que trajo como consecuencia continuas actualizaciones de los Términos de Referencia para la Contratación de Consultoría Externa. 
El valor referencial que arrojo el mercado para su elaboración por Consultoría, fue elevado. Por lo cual se dispuso su desarrollo por Administración Directa.
La cuarentena dictada por el Gobierno Central debido a la pandemia del COVID - 19.</t>
  </si>
  <si>
    <t>Supervisión por Administración Directa</t>
  </si>
  <si>
    <t>Supervisión por Administración Directa. Expediente Tecnico Culminado</t>
  </si>
  <si>
    <t xml:space="preserve">Demora en el Proceso de Selección.
La cuarentena dictada por el Gobierno Central debido a la pandemia del COVID - 19. </t>
  </si>
  <si>
    <t>Estado de Emergencia Sanitaria.</t>
  </si>
  <si>
    <t>PIA 2021</t>
  </si>
  <si>
    <t>Obra Liquidada con fecha 04.11.2020</t>
  </si>
  <si>
    <t>Servicio Liquidado con fecha 09.11.2020.</t>
  </si>
  <si>
    <t>120 DIAS CALENDARIO</t>
  </si>
  <si>
    <t>11.02.2020</t>
  </si>
  <si>
    <t>Controversia planteada por el Contratista a la liquidación</t>
  </si>
  <si>
    <t>Demora en la liquidación de obra.</t>
  </si>
  <si>
    <t>Supervisión Obra</t>
  </si>
  <si>
    <t>180 d/c.
Con 18 de Ampliaciòn de Plazo</t>
  </si>
  <si>
    <t>MEJORAMIENTO Y AMPLIACIÓN DE LAS SALAS DE OBSERVACIÓN DEL SERVICIO DE EMERGENCIA DEL HOSPITAL III IQUITOS, DE LA RED ASISTENCIAL LORETO. DISTRITO DE PUNCHANA, PROVINCIA DE MAYNAS Y DEPARTAMENTO DE LORETO</t>
  </si>
  <si>
    <t xml:space="preserve">RN° 129-GCL-ESSALUD-2021
Adicional y Deductivo Vinculante N° 01 =    S/116,069.24 </t>
  </si>
  <si>
    <t>Demora en la elaboración de las EETT, de los equipos informaticos por parte de GCTIC.</t>
  </si>
  <si>
    <t>_</t>
  </si>
  <si>
    <t xml:space="preserve">
La cuarentena dictada por el Gobierno Central debido a la pandemia del COVID - 19, generó retrasos en la obtención de la Licencia.</t>
  </si>
  <si>
    <t xml:space="preserve"> La cuarentena dictada por el Gobierno Central debido a la pandemia del COVID - 19.  No hay facilidades en la obtención  documentos de Gestión</t>
  </si>
  <si>
    <t>Resolución de contrato por incumplimiento de  obligaciones por parte del Contratista.</t>
  </si>
  <si>
    <t>En proceso de liquidación *</t>
  </si>
  <si>
    <t>Estado de Emergencia Sanitaria.
Demora en el Estudio de Mercado y los Actos Preparatorios para el procedimiento de selección.
Demora en los procesos de recepción.</t>
  </si>
  <si>
    <t xml:space="preserve">Obra Culminada y Recepcionada con fecha 31.07.2020 y en funcionamiento 
En proceso Arbitral por controversias *
</t>
  </si>
  <si>
    <t>Primer proceso de selección declarado desierto, actualizar el presupuesto del expediente técnico para segundo proceso.
Estado de Emergencia Sanitaria.</t>
  </si>
  <si>
    <t>No se cuenta con todos los profesionales de las distintas  especialistas , para la elaboración del Informe final de la inspección de la obra.</t>
  </si>
  <si>
    <t>Demora en el estudio de mercado por parte del CEABE.
El estado de Emergencia Sanitaria genero retraso en la adquisicion del equipamiento hospitalario.</t>
  </si>
  <si>
    <t>Inspector de Obra</t>
  </si>
  <si>
    <t>Expediente Técnico culminado
Mediante Resolucion de la Gerencia Central de Proyectos de Inversion N° 043-GCPI-ESSALUD-2020 de fecha 07.AGO.2020 se aprueba el Estudio Definitivo</t>
  </si>
  <si>
    <t>emergencia sanitaria</t>
  </si>
  <si>
    <t>Expediente Técnico culminado
Mediante Resolucion de la Gerencia Central de Proyectos de Inversion N° 063-GCPI-ESSALUD-2020 de fecha 31.AGO.2020 se aprueba el Estudio Definitivo</t>
  </si>
  <si>
    <t>&gt;Se encuentra en proceso de adquisicion S/ 1,641,240.00 correspondiente a 41 equipos.
&gt;No se cuenta con equipos pendiente de recepcion.
&gt;Se encuentra ejecutado S/ 10,225,529.94 que corresponde a 569 equipos.</t>
  </si>
  <si>
    <t>Estado de Emergencia Sanitaria.
Demora en el Estudio de Mercado y los Actos Preparatorios para los procedimientos de selección respectivos.</t>
  </si>
  <si>
    <t xml:space="preserve">Expediente técnico culminado.  Se hizo actualización de Presupuesto con precios al mes de Junio 2021.                                                                                       Actualmente se encuentra en la Sub Gerencia de Obras
</t>
  </si>
  <si>
    <t>Supervisión de obra</t>
  </si>
  <si>
    <t>Incumplimientos por parte del Contratista que conllevaron a la resolución del Contrato</t>
  </si>
  <si>
    <t>&gt; Se encuentra ejecutado S/ 6,807,281.55 correspondiente a 379 equipos.
&gt; Se encuentra en proceso de adquisicion y/o reconfirmación de persistecia de necesidad de parte del usuario por un monto de S/ 732,917 correspondiente a 30 equipos.
&gt; Se encuentra adjudicados, pendientes de recepción S/ 96,378.20 correspondiente a 51 equipos.</t>
  </si>
  <si>
    <t>&gt; Se encuentra ejecutado S/ 5,680,214.48 correspondiente a 33 equipos.
&gt; Se encuentra en proceso de adquisicion S/  1,429,543.00 correspondiente a 5 equipos.
&gt; Se encuentra adjudicados y en proceso de recepción S/ 37,725.00 correspondiente a 4 equipos.</t>
  </si>
  <si>
    <t>S/.3’164,096.25.</t>
  </si>
  <si>
    <t>ATA - KUKOVA</t>
  </si>
  <si>
    <t>…………….</t>
  </si>
  <si>
    <t>SIN INICIO</t>
  </si>
  <si>
    <t>ARQ. E. DEXTRE</t>
  </si>
  <si>
    <t>S/. 2´755,947.35</t>
  </si>
  <si>
    <t>……….</t>
  </si>
  <si>
    <t>18.09.21</t>
  </si>
  <si>
    <t>Consorcio Construccion</t>
  </si>
  <si>
    <t>270 d.c.,
 con ampliaciones hasta
754 d.c.</t>
  </si>
  <si>
    <r>
      <t xml:space="preserve">RGCL N° 420-GCL-ESSALUD-2019
Prestación N° 01 = S/ 24,007.76
Deductivo N°01 = S/ 12,411.94
RGCL N° 430-GCL-ESSALUD-2020
Prestación N° 02 = S/ 195,430.89 
Deductivo N°02 = S/ 71,462.66
</t>
    </r>
    <r>
      <rPr>
        <u/>
        <sz val="12"/>
        <rFont val="Arial"/>
        <family val="2"/>
      </rPr>
      <t>Nota</t>
    </r>
    <r>
      <rPr>
        <sz val="12"/>
        <rFont val="Arial"/>
        <family val="2"/>
      </rPr>
      <t>: Fueron aprobados, sin embargo, no se ejecutaron.</t>
    </r>
  </si>
  <si>
    <t>Incumplimientos por parte del Contratista en sus obligaciones contractuales</t>
  </si>
  <si>
    <t>Consorcio Salud Chincheros</t>
  </si>
  <si>
    <t>Instituto de Consultoria S.A.</t>
  </si>
  <si>
    <t>Demora en el estudio de mercado por parte del CEABE.
Estado de Emergencia Sanitaria genera retraso en la adquisicion de los equipos.</t>
  </si>
  <si>
    <t>RGCL N° 787-GCL-ESSALUD-2019
Adicional N° 01 = S/ 454,849.61 
Deductivo N° 01 = S/ 284,171.35
RGCL N° 328-GCL-ESSALUD-2020
Adicional N° 02 =   S/ 34,521.62
Deductivo N° 02 = S/ 45,493.45
Deductivo N° 03 = S/ 2,997.22
RGCL N° 461-GCL-ESSALUD-2020
Adicional N° 03 =   S/ 86,953.86
Deductivo N° 04 = S/ 19,577.05
RGCL N° 420-GCL-ESSALUD-2020
Deductivo N° 05 = S/ 28,174.22</t>
  </si>
  <si>
    <t>360 d.c.,
con ampliaciones hasta
631 d.c</t>
  </si>
  <si>
    <t>Consorcio Santo Domingo</t>
  </si>
  <si>
    <t>Consorcio Supervisor EsSalud Lima</t>
  </si>
  <si>
    <t>270 d.c.,
con ampliación excepcional de plazo hasta
459 d.c.</t>
  </si>
  <si>
    <t>&gt;Se encuentra en proceso de adquisicion S/ 26,585.35 correspondiente a 34 equipo.
&gt; Se encuentra adjudicados S/ 5,115.00  correspondiente a 07 equipos.
&gt;Se encuentra ejecutado S/ 2,132,009.87 correspondiente a 08 equipos.</t>
  </si>
  <si>
    <t>Elaboración y aprobación del expediente de saldo de obra. 
Estado de Emergencia Sanitaria.</t>
  </si>
  <si>
    <t>Demora en la contratación de la Supervisión.
Estado de Emergencia Sanitaria.</t>
  </si>
  <si>
    <r>
      <t xml:space="preserve">120 d.c.,
con ampliaciones hasta
</t>
    </r>
    <r>
      <rPr>
        <b/>
        <sz val="12"/>
        <rFont val="Arial"/>
        <family val="2"/>
      </rPr>
      <t>330 d.c</t>
    </r>
  </si>
  <si>
    <t>Constructora Vanessa Orietta SRL - COVANOR</t>
  </si>
  <si>
    <t>Inspector. Ing. Jaime Württele.</t>
  </si>
  <si>
    <t>120 d.c.,
con ampliaciones hasta
259 d.c.</t>
  </si>
  <si>
    <t>Consorcio Hospital del Altiplano</t>
  </si>
  <si>
    <t>780 d.c.</t>
  </si>
  <si>
    <t>Servicio en ejecución, se dio inicio el día 18/12/2021. Contratado con fecha 27/09/2021, mediante el Contrato N° 4600055836.</t>
  </si>
  <si>
    <t>Consorcio Hospitalario Altiplano</t>
  </si>
  <si>
    <t xml:space="preserve">Valor Referencial
S/ 401,877.15 </t>
  </si>
  <si>
    <t>&gt; Se encuentra en proceso de adquisicion S/ 6,750.00 correspondiente a 3 equipos.
&gt; Se encuentra adjudicados S/ 23,075.00 correspondiente a 14 equipos.
&gt; Se encuentra ejecutado S/ 138,680.00 correspondiente a 161 equipos.</t>
  </si>
  <si>
    <t xml:space="preserve">Demora en el estudio de mercado por parte del CEABE. </t>
  </si>
  <si>
    <t>&gt; Se encuentra en proceso de adquisicion S/ 1,371,256.77 correspondiente a 58 equipos.
&gt; Se encuentra adjudicados S/ 5,040.00 correspondiente a 14 equipos.
&gt; Se encuentra ejecutado S/ 488,543.13 que corresponde a 66 equipos.</t>
  </si>
  <si>
    <t xml:space="preserve">Demora en el estudio de mercado por parte del INCOR </t>
  </si>
  <si>
    <t>&gt;Se encuentra en proceso de adquisicion S/ 6,266,096.36 correspondiente a 101 equipos.
&gt; Se encuentra ejecutado S/ 9,876,396.47 correspondiente a 291 equipos.
&gt; No se cuenta con equipos pendiente de recepcion.</t>
  </si>
  <si>
    <t xml:space="preserve">Valor Referencial
S/ 1,956,998.84  </t>
  </si>
  <si>
    <t>Comité de Supervisión por Administracion Directa</t>
  </si>
  <si>
    <t>Se resolvió el contrato a través de la Resolución de Gerencia Central de Logística N° 612 GCL-ESSALUD-2021. Tramites Administrativos la continuacion del Expediente.</t>
  </si>
  <si>
    <t>PRIMERA FASE DE ANTEPROYECTO: Se inició el 14/12/2021. Se suspendió el 21/12/2021. Se reinició el 01/03/2022. Se presentó único entregable el 18/03/2022.
Se inicio la elaboracion de Expediente.</t>
  </si>
  <si>
    <t xml:space="preserve">emergencia sanitaria.
</t>
  </si>
  <si>
    <t>En proceso último documento de Gestión. (Estudio de Impacto Ambiental)</t>
  </si>
  <si>
    <t>Se resolvió el contrato del Consultor para la elaboración del Proyecto, considerando que el contrato del supervisor esta vinculado al referido contrato, el contrato del supervisor por lo tanto, se encuentra culminado según los TdR.</t>
  </si>
  <si>
    <r>
      <t>En desarrollo del Cuarto Entregable por parte del Consultor (Ultimo Entregable)</t>
    </r>
    <r>
      <rPr>
        <b/>
        <sz val="12"/>
        <rFont val="Arial"/>
        <family val="2"/>
      </rPr>
      <t xml:space="preserve">                                                                               </t>
    </r>
  </si>
  <si>
    <t>Comité de Supervisión por Administracion Directa (Control y seguimiento de la elaboracion del 4to entregable)</t>
  </si>
  <si>
    <t>Revision del ultimo entregable</t>
  </si>
  <si>
    <t>Elaboración de Expediente se encuentra siendo desarrollado por administración directa. El equipo entregó el ultimo entregable a la Supervision para su revision y conformidad</t>
  </si>
  <si>
    <t>ADM. DIRECTA</t>
  </si>
  <si>
    <t>la Supervisión es por administración directa</t>
  </si>
  <si>
    <t xml:space="preserve">La cuarentena dictada por el Gobierno Central debido a la pandemia del COVID - 19.
Hubo observaciones al primer entregable </t>
  </si>
  <si>
    <t xml:space="preserve">En coordinaciones con el equipo supervision respecto a la elaboracion del segundo entregable . </t>
  </si>
  <si>
    <t>dilación en el procedimiento logístico para la contratación de servicios de profesionales</t>
  </si>
  <si>
    <t>La Supervisión realizo el levantamiento de observaciones a su informe final, por lo cual la SGO, previa evaluación, dio su conformidad. Actualmente, la Gerencia de Ejecución de Proyectos se encuentra a cargo de la etapa de Liquidación. (*)</t>
  </si>
  <si>
    <t>La Obra fue recepcionada el día 19/03/2021. Actualmente, la Gerencia de Ejecución de Proyectos se encuentra a cargo de la etapa de Liquidación. (*)</t>
  </si>
  <si>
    <t>Demora en el Proceso Logístico.
Estado de Emergencia Sanitaria.</t>
  </si>
  <si>
    <t>La Supervisión realizo el levantamiento de observaciones a su informe final, por lo cual la SGO, previa evaluación, dio su conformidad. Actualmente, la Gerencia de Ejecución de Proyectos se encuentra a cargo de la etapa de Liquidación.</t>
  </si>
  <si>
    <t xml:space="preserve">El Inspector de obra presento su Informe Final; por lo que, previa evaluación, la SGO dio conformidad al mismo. Se remitieron los documentos para el proceso de transferencia documental al usuario final. </t>
  </si>
  <si>
    <t>La Obra fue culminada y recepcionada el día 16/07/2021. Actualmente, la Gerencia de Ejecución de Proyectos se encuentra a cargo de la etapa de Liquidación de Obra.</t>
  </si>
  <si>
    <t xml:space="preserve">Etapa de Ejecución de Obra, se dio inicio el día 18/12/2021. Contratado con fecha 15/11/2021, mediante el Contrato N° 4600055882.
Avance Real Acumulado al 31.03.2021 del 2.35 %
</t>
  </si>
  <si>
    <t>Demora en el estudio de mercado.
Demora en la subsanación de observaciones y atención a las consultas realizadas por los postores, referente al Expediente Técnico y RTM.</t>
  </si>
  <si>
    <t xml:space="preserve">Demora en el estudio de mercado. </t>
  </si>
  <si>
    <t>Etapa de Ejecución de Obra, se dio inicio el día 28/01/2022. Contratado con fecha 13/01/2022, mediante el Contrato N° 4600056104.
Avance Real Acumulado al 31.03.2021 del 0.86 %</t>
  </si>
  <si>
    <t>Servicio en ejecución, se dio inicio el día 18/12/2021. Contratado con fecha 30/11/2021, mediante el Contrato N° 4600055796.</t>
  </si>
  <si>
    <t>Nulidad en la primera convocatoria del procedimiento de selección</t>
  </si>
  <si>
    <t>Demoras en el desarrollo del procedimiento de selección</t>
  </si>
  <si>
    <t>Primer Proceso fue declarado Desierto, con fecha 07/12/2021.
Con fecha 22/02/2022, se aprueba la actualización del Expediente Tecnico, mediante Resolución de Gerencia Central de Proyectos de Inversión N° 19-GCPI-ESSALUD-2022</t>
  </si>
  <si>
    <t>Primer Proceso fue declarado Desierto, con fecha 14/12/2021.</t>
  </si>
  <si>
    <t>Demora en el estudio de mercado.</t>
  </si>
  <si>
    <t>INSTALACIÓN DE PLANTA DE TRATAMIENTO DE RESIDUOS SÓLIDOS HOSPITALARIOS EN EL HOSPITAL I VÍCTOR ALFREDO LAZO PERALTA DE LA RED ASISTENCIAL MADRE DE DIOS - ESSALUD, DEL DISTRITO DE TAMBOPATA, PROVINCIA DE TAMBOPATA, DEPARTAMENTO DE MADRE DE DIOS</t>
  </si>
  <si>
    <t>Contratado con fecha 21/01/2022, mediante el Contrato N° 4600056236.
Mediante Adenda N°01 al contrato N°4600056236 de fecha 15/02/2022, reconoce la postergacion del inicio del plazo de ejecucion de la obra por el plazo de treinte (30) dias calendario o hasta que la Sub Geencia de Obras comunique formalmente la suscripcion del contrato de supervision de obra.</t>
  </si>
  <si>
    <t>Con fecha 22/09/2021 se remitieron los Terminos de Referencia a la Gerencia Central de Logística. 
Actualmente la Gerencia Central de Logística se encuentra realizando el estudio de mercado.</t>
  </si>
  <si>
    <t>Etapa de Ejecución de Obra, se dio inicio el día 28/01/2022. Contratado con fecha 06/01/2022, mediante el Contrato N° 4600056196.
Avance Real Acumulado al 31.03.2021 del 23.40 %</t>
  </si>
  <si>
    <t>Servicio en ejecución, se dio inicio el día 28/01/2022. Contratado con fecha 21/12/2021, mediante el Contrato N° 4600056072.</t>
  </si>
  <si>
    <t>PROYECTOS DE INVERSION EN EJECUCION AL I  TRIMESTRE 2022</t>
  </si>
  <si>
    <t>Con fecha 11/03/2022, se aprueba el Expediente Tecnico, mediante Resolucion de Gerencia Central de Proyectos de Inversion N° 024-GCPI-ESSALUD-2022. 
Actualmente se vienen elaborando los Requerimientos Tecnicos Minimos</t>
  </si>
  <si>
    <t>En proceso de elaboración de los Terminos de Referencia para ser remitidos a la Gerencia Central de Logistica</t>
  </si>
  <si>
    <t xml:space="preserve">expediente técnico aprobado </t>
  </si>
  <si>
    <t>Con fecha 23/03/2022, se aprueba el Expediente Tecnico, mediante Resolucion de Gerencia Central de Proyectos de Inversion N° 030-GCPI-ESSALUD-2022. 
Actualmente se vienen elaborando los Requerimientos Tecnicos Minimos</t>
  </si>
  <si>
    <t>En proceso de elaboracion de los Terminos de Referencia para ser remitidos a la Gerencia Central de Logistica</t>
  </si>
  <si>
    <t>&gt; Se encuentra en proceso de adquisicion S/ 960,347.48 correspondiente a 80 equipos.
&gt; Se encuentra adjudicados, pendientes de recepción S/ 69,775.82 correspondiente a 41 equipos.
&gt; Se encuentra ejecutado S/ 2,232,606.74 correspondiente a 367 equipos.</t>
  </si>
  <si>
    <t>&gt; Se encuentra ejecutado S/ 900,087.13 correspondiente a 28 equipos (Biomédicos y Mobiliario Clínico).
&gt; Se encuentra en proceso de adquisición S/ 297,906.00 correspondiente a 27 equipos biomédicos.
&gt; Se encuentra pendiente de recepción S/ 88,881.81, correspondiente a 04 equipos biomédicos.
&gt; Se encuentra retirados 20 equipos biomédicos.</t>
  </si>
  <si>
    <t>Demora en el estudio de mercado por el CEABE. 
La Emergencia Sanitaria genera retraso en la adquisición de los equipos.</t>
  </si>
  <si>
    <t>&gt; Se encuentra en proceso de adquisicion S/  17,945,083.85 correspondiente a 1 equipo.
&gt;161 equipos pendientes de remision de Condiciones Generales de Adquisicion a CEABE y GCL, a la espera del inicio de la contratacion de la Obra.</t>
  </si>
  <si>
    <t>Demora en el estudio de mercado por parte del CEABE.
Demora en la elaboración de las EETT, de los equipos informaticos por parte de GCTIC. 
Estado de Emergencia Sanitaria genero incumplimiento de sus obligaciones en la obra, por parte del Contratista, lo que ocasiona demora en el proceso de recepción de equipos.
Resolución del Contrato entre la Entidad y el contratista de la Obra, hecho que conllevó a la no culminación de algunas instalaciones escenciales para la instalación de los equipos biomédicos adquiridos.</t>
  </si>
  <si>
    <t>&gt; Se encuentra en proceso de adquisicion S/ 5,285,127.28 correspondiente a 489 equipos (Biomedico, Complementario, Electromecanico, Mobiliario Clinico, Mobiliario Administrativo e Informatico).
&gt; Se encuentra adjudicados S/ 1,119,023.50  correspondiente a 247 equipos.
&gt; Se encuentra ejecutado S/ 29,389.20 correspondiente a 74 equipos.</t>
  </si>
  <si>
    <t>Demora en el estudio de mercado por parte del CEABE.
Demora en la elaboración de las EETT, de los equipos informaticos por parte de GCTIC. 
Incumplimiento de sus obligaciones en la obra, por parte del Contratista, ocasionan demoran en el proceso de recepción de equipos.</t>
  </si>
  <si>
    <t>&gt; Se encuentra en proceso de adquisicion S/ 34,524.10 correspondiente a 04 equipos (Biomedico e Instrumental).
&gt; Se encuentra adjudicados S/ 4,399.09  correspondiente a 06 equipos.
&gt; Se encuentra ejecutado S/ 292,487.71 correspondiente a 243 equipos.</t>
  </si>
  <si>
    <t>&gt; Se encuentra en proceso de adquisicion S/  45,367.85 correspondiente a 27 equipos.
&gt; Se encuentra adjudicados S/  396,854.25 correspondiente a 28 equipos.
&gt; Se encuentra ejecutado S/  619,288.44 correspondiente a 136 equipos.</t>
  </si>
  <si>
    <t>Plazo de ejecución de obra culminó el 18/11/2020, con un avance de obra acumulado de 86.56%
Con fecha 10/03/2021 se resuelve el contrato.
Con fecha 04/05/2021 se suscribe el acta de constatación física.
Con fecha  09/01/2022, se aprueba el Expediente de Saldo de Obra mediante Resolucion de Gerencia Central de Proyectos de Inversion N°16-GCPI-ESSALUD-2022.
Con fecha 31.03.2022 se remitieron los Requerimientos Técnicos Mínimos (RTM) a la Gerencia Central de Logistica</t>
  </si>
  <si>
    <t>&gt; Se encuentra en proceso de adquisicion 
S/ 4,694,680.64 correspondiente a 53 equipos (biomedicos, complementario e informaticos). 
&gt; Se encuentra adjudicados S/ 1,246,871.86 correspondientes a 62 equipos.
&gt; Se encuentra ejecutado S/ 297,851.50 correspondiente a 502 equipos.</t>
  </si>
  <si>
    <t>La Obra fue recepcionada el día 19/03/2021. Actualmente, el contrato de obra se encuentra en arbitraje por la Liquidación  (*)</t>
  </si>
  <si>
    <t>&gt;Se encuentra en proceso de adquisicion S/ 6,218,699.34 correspondiente a 81 equipos.
&gt;Se encuentra adjudicados S/ 419,792.00 correspondiente a 73 equipo.
&gt;Se encuentra ejecutado S/ 1,134,950 correspondiente a 906 equipos.
&gt;Equipos retirados (14)</t>
  </si>
  <si>
    <t xml:space="preserve">El Contrato N°4600051463 del Servicio de Supervisión liquidado (Resolución N°288-GCPI-ESSALUD-2021 del 07.12.2021) por el monto de S/ 1,944,788.61 con un saldo a favor del Supervisor de S/103,618.94. </t>
  </si>
  <si>
    <r>
      <t xml:space="preserve">Estudio Definitivo Aprobado.
</t>
    </r>
    <r>
      <rPr>
        <b/>
        <sz val="12"/>
        <rFont val="Arial"/>
        <family val="2"/>
      </rPr>
      <t>La SGED-GEI se encuentra elaborando los TDR para contratar el Expediente de Saldo de Obra.</t>
    </r>
  </si>
  <si>
    <r>
      <t xml:space="preserve">Plazo de ejecución de obra culminó el 22/12/2020, con un avance de obra acumulado a esa fecha de 48.89%
Con fecha 10/06/2021 se resuelve el contrato, alcanzó un avance de obra acumulado de 57.88%
Se realizó la constatación física e inventario de almacén, suscribiéndose el Acta de Constatación Física Notarial el 02/07/2021. El día 09/09/2021, la Gerencia de Abastecimiento remite el Acta de Constatación a la SGO.
</t>
    </r>
    <r>
      <rPr>
        <b/>
        <sz val="12"/>
        <rFont val="Arial"/>
        <family val="2"/>
      </rPr>
      <t>La SGED-GEI se encuentra elaborando los TDR para contratar el Expediente de Saldo de Obra.</t>
    </r>
  </si>
  <si>
    <t>Obra - Media Tensión</t>
  </si>
  <si>
    <t>Supervisión - Media Tensión</t>
  </si>
  <si>
    <t>CONSORCIO H&amp;M ASOCIADOS</t>
  </si>
  <si>
    <t>CAHUA MENA FRANCISCO JAVIER</t>
  </si>
  <si>
    <t>120 d/c.</t>
  </si>
  <si>
    <t>28.01.2022</t>
  </si>
  <si>
    <t>La Obra fue culminada y recepcionada el día 06/05/2021, se encuentra en funcionamiento. Actualmente, la liquidación se encuentra en arbitraje por parte del Contratista, al no acoger las observaciones planteadas por la Gerencia de Ejecución de Inversiones.</t>
  </si>
  <si>
    <t>SINOHYDRO CORPORATION LIMITED, SUCURSAL DEL PERU</t>
  </si>
  <si>
    <t>CONSORCIO HOSPITALARIO SAN JUAN</t>
  </si>
  <si>
    <t>Expediente Técnico culminado
Mediante Resolucion de la Gerencia Central de Proyectos de Inversion N° 051-GCPI-ESSALUD-2020 de fecha 14.AGO.2020 se aprueba el Estudio Definitivo                                                                                              Se actualizó los precios al mes de Enero 2021.
Con Resolución N°19-GCPI-ESSALUD-2022 del 22.02.2022 se actualiza el Presupuesto del Expediente Técnico.</t>
  </si>
  <si>
    <t>Valor Referencial
S/ 4,332,732.73</t>
  </si>
  <si>
    <t>Valor Referencial
S/ 18,105,737.57.</t>
  </si>
  <si>
    <t xml:space="preserve">
En etapa de Liquidación.
Contrato resuelto, se realizó el acta de constatación fisica  y se entregó las instalaciones al Hospital.
La Liquidación en arbitraje.</t>
  </si>
  <si>
    <t>Obra culminada, recepcionada, recepcionado y en uso y En etapa de liquidación del contrato a traves del convenio con OIM.</t>
  </si>
  <si>
    <t>Se ha culminado el saldo de obra 100%, recepcionado y en uso.
El contrato de obra en etapa de liquidación.</t>
  </si>
  <si>
    <t>Demora en el desaduanaje del equipo de aire acondicionado (etapa de obra).
Demora en el INCOR por los documentos de la liquidación del contrato de obra.</t>
  </si>
  <si>
    <t>Proceso arbitral</t>
  </si>
  <si>
    <t>Obra culminada, recepcionada y en uso.
Respecto a la Liquidación se ha presentado recurso de casación por el Laudo Arbitral que declara consentida la Liquidación Final, en tramite de pago a traves del convenio con la OIM.</t>
  </si>
  <si>
    <t>Elaboracion por administración directa, en tramite de aprobación del Expediente Técnico.</t>
  </si>
  <si>
    <t>Elaboracion por administración directa</t>
  </si>
  <si>
    <t>Estado de Emergencia Sanitaria.
Demora en el estudio de mercado.
Demora en la suscripción del Contrato.</t>
  </si>
  <si>
    <t>Estado de Emergencia Sanitaria.
Demora en el estudio de mercado.</t>
  </si>
  <si>
    <t xml:space="preserve">Con fecha 11/03/2022, se aprueba el Expediente Tecnico, mediante Resolucion de Gerencia Central de Proyectos de Inversion N° 024-GCPI-ESSALUD-2022. </t>
  </si>
  <si>
    <t>S/ 319,700,638</t>
  </si>
  <si>
    <t xml:space="preserve">Supeditado al Estudio de Mercado </t>
  </si>
  <si>
    <t xml:space="preserve">Expediente técnico aprobado. Con fecha 23/03/2022, se aprueba el Expediente Tecnico, mediante Resolucion de Gerencia Central de Proyectos de Inversion N° 030-GCPI-ESSALUD-2022. </t>
  </si>
  <si>
    <t>Con fecha 23/03/2022, se aprueba el Expediente Tecnico, mediante Resolucion de Gerencia Central de Proyectos de Inversion N° 030-GCPI-ESSALUD-2022. 
Avance considerando la ejecución de Obra.</t>
  </si>
  <si>
    <t>Con fecha 07/02/2022, se aprueba el Expediente Tecnico, mediante Resolucion de Gerencia Central de Proyectos de Inversion N° 002-GCPI-ESSALUD-2022.
Asimismo, con Resolucion de Gerencia Central de Proyectos de Inversion N° 034-GCPI-ESSALUD-2022 se agregan el presupuesto de Control Concurrente.
Se presentaron los Requerimientos Tecnicos Minimos con la finalidad de que sean remitidos a la Gerencia Central de Logistica, a la espera de la Resolucion modificada</t>
  </si>
  <si>
    <t>Expediente técnico aprobado. Con fecha 07/02/2022, se aprueba el Expediente Tecnico, mediante Resolucion de Gerencia Central de Proyectos de Inversion N° 002-GCPI-ESSALUD-2022.</t>
  </si>
  <si>
    <t>Inicia la elaboracion del Expediente Tecnico en febrero de 2022. En Elaboración del Primer Entregable.</t>
  </si>
  <si>
    <t>El 16 de febrero se dio la conformidad al primer entregable. Se inicia la elaboracion del segundo entregable</t>
  </si>
  <si>
    <t>En elaboración de términos de referencia para contratar al proyectista en el marco de la ley de contrataciones del estado</t>
  </si>
  <si>
    <t>Se formará al equipo que se encargue de la supervisión del expediente técnico - administración directa</t>
  </si>
  <si>
    <t>MEJORAMIENTO DE LA TECNOLOGÍA DEL EQUIPAMIENTO DE AYUDA AL DIAGNÓSTICO POR IMÁGENES DEL HOSPITAL NACIONAL RAMIRO PRIALE P. - JUNIN</t>
  </si>
  <si>
    <t>En Elaboración del Expediente Técnico por administración Directa</t>
  </si>
  <si>
    <t>MEJORAMIENTO Y AMPLIACIÓN DEL HOSPITAL II HUARAZ DE LA RED ASISTENCIAL ANCASH - ESSALUD EN EL DISTRITO DE INDEPENDENCIA, PROVINCIA DE HUARAZ, DEPARTAMENTO DE ANCASH</t>
  </si>
  <si>
    <t>En elaboración de TDR para contratar al Consultor que elabore el Expediente Técnico.</t>
  </si>
  <si>
    <t>MEJORAMIENTO y AMPLIACIÓN DE LOS SERVICIOS DE SALUD DEL HOSPITAL III JULIACA DE LA RED ASISTENCIAL JULIACA EN EL DISTRITO DE JULIACA, PROVINCIA DE SAN ROMÁN, DEPARTAMENTO DE PUNO</t>
  </si>
  <si>
    <t>MEJORAMIENTO  Y AMPLIACIÓN DE LOS SERVICIOS DEL CENTRO DEL ADULTO MAYORDEL CAM SAN RAMON DE LA RED ASISTENCIAL JUNIN,  DISTRITO DE SAN RAMON, PROVINCIA DE LA MERCED, DEPARTAMENTO DE JUNIN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</si>
</sst>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quot;S/&quot;* #,##0.00_-;\-&quot;S/&quot;* #,##0.00_-;_-&quot;S/&quot;* &quot;-&quot;??_-;_-@_-"/>
    <numFmt numFmtId="165" formatCode="_(* #,##0.00_);_(* \(#,##0.00\);_(* &quot;-&quot;??_);_(@_)"/>
    <numFmt numFmtId="166" formatCode="_([$€-2]\ * #,##0.00_);_([$€-2]\ * \(#,##0.00\);_([$€-2]\ * &quot;-&quot;??_)"/>
    <numFmt numFmtId="167" formatCode="&quot;S/&quot;#,##0.00"/>
    <numFmt numFmtId="168" formatCode="0.000"/>
    <numFmt numFmtId="169" formatCode="&quot;S/.&quot;#,##0.00"/>
    <numFmt numFmtId="170" formatCode="&quot;S/.&quot;#,##0.00;[Red]&quot;S/.&quot;#,##0.00"/>
    <numFmt numFmtId="171" formatCode="#,##0;[Red]#,##0"/>
  </numFmts>
  <fonts count="39"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name val="Arial Narrow"/>
      <family val="2"/>
    </font>
    <font>
      <b/>
      <sz val="10"/>
      <name val="Arial Narrow"/>
      <family val="2"/>
    </font>
    <font>
      <b/>
      <sz val="10"/>
      <name val="Arial"/>
      <family val="2"/>
    </font>
    <font>
      <b/>
      <sz val="12"/>
      <name val="Arial Narrow"/>
      <family val="2"/>
    </font>
    <font>
      <sz val="10"/>
      <name val="Arial"/>
      <family val="2"/>
    </font>
    <font>
      <sz val="10"/>
      <name val="Arial"/>
      <family val="2"/>
    </font>
    <font>
      <b/>
      <sz val="9"/>
      <name val="Arial"/>
      <family val="2"/>
    </font>
    <font>
      <sz val="9"/>
      <name val="Arial"/>
      <family val="2"/>
    </font>
    <font>
      <sz val="8"/>
      <name val="Arial"/>
      <family val="2"/>
    </font>
    <font>
      <b/>
      <sz val="10"/>
      <color indexed="12"/>
      <name val="Arial Narrow"/>
      <family val="2"/>
    </font>
    <font>
      <b/>
      <sz val="10"/>
      <color indexed="12"/>
      <name val="Arial"/>
      <family val="2"/>
    </font>
    <font>
      <sz val="10"/>
      <name val="Arial"/>
      <family val="2"/>
    </font>
    <font>
      <b/>
      <sz val="9"/>
      <name val="Arial Narrow"/>
      <family val="2"/>
    </font>
    <font>
      <sz val="9"/>
      <name val="Arial Narrow"/>
      <family val="2"/>
    </font>
    <font>
      <b/>
      <sz val="11"/>
      <color indexed="12"/>
      <name val="Arial"/>
      <family val="2"/>
    </font>
    <font>
      <b/>
      <sz val="9"/>
      <color indexed="12"/>
      <name val="Arial Narrow"/>
      <family val="2"/>
    </font>
    <font>
      <b/>
      <sz val="12"/>
      <name val="Arial"/>
      <family val="2"/>
    </font>
    <font>
      <b/>
      <sz val="10"/>
      <color indexed="56"/>
      <name val="Arial"/>
      <family val="2"/>
    </font>
    <font>
      <b/>
      <sz val="10"/>
      <color indexed="10"/>
      <name val="Arial"/>
      <family val="2"/>
    </font>
    <font>
      <b/>
      <sz val="12"/>
      <color indexed="12"/>
      <name val="Arial"/>
      <family val="2"/>
    </font>
    <font>
      <b/>
      <sz val="14"/>
      <name val="Arial"/>
      <family val="2"/>
    </font>
    <font>
      <sz val="8"/>
      <name val="Arial"/>
      <family val="2"/>
    </font>
    <font>
      <sz val="12"/>
      <name val="Arial"/>
      <family val="2"/>
    </font>
    <font>
      <b/>
      <sz val="11"/>
      <name val="Arial"/>
      <family val="2"/>
    </font>
    <font>
      <sz val="11"/>
      <color theme="1"/>
      <name val="Calibri"/>
      <family val="2"/>
      <scheme val="minor"/>
    </font>
    <font>
      <b/>
      <sz val="10"/>
      <name val="Calibri"/>
      <family val="2"/>
      <scheme val="minor"/>
    </font>
    <font>
      <sz val="11"/>
      <name val="Calibri"/>
      <family val="2"/>
    </font>
    <font>
      <sz val="12"/>
      <color theme="2" tint="-0.249977111117893"/>
      <name val="Arial"/>
      <family val="2"/>
    </font>
    <font>
      <sz val="11"/>
      <name val="Arial"/>
      <family val="2"/>
    </font>
    <font>
      <b/>
      <sz val="20"/>
      <color theme="0"/>
      <name val="Arial"/>
      <family val="2"/>
    </font>
    <font>
      <sz val="16"/>
      <name val="Arial"/>
      <family val="2"/>
    </font>
    <font>
      <u/>
      <sz val="12"/>
      <name val="Arial"/>
      <family val="2"/>
    </font>
    <font>
      <sz val="12"/>
      <color rgb="FFFF0000"/>
      <name val="Arial"/>
      <family val="2"/>
    </font>
    <font>
      <sz val="12"/>
      <color theme="1"/>
      <name val="Arial"/>
      <family val="2"/>
    </font>
  </fonts>
  <fills count="10">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s>
  <cellStyleXfs count="13">
    <xf numFmtId="0" fontId="0" fillId="0" borderId="0"/>
    <xf numFmtId="0" fontId="9" fillId="0" borderId="0"/>
    <xf numFmtId="0" fontId="3" fillId="0" borderId="0"/>
    <xf numFmtId="166"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0" fontId="3" fillId="0" borderId="0"/>
    <xf numFmtId="0" fontId="29" fillId="0" borderId="0"/>
    <xf numFmtId="0" fontId="10" fillId="0" borderId="0"/>
    <xf numFmtId="0" fontId="3" fillId="0" borderId="0"/>
    <xf numFmtId="9" fontId="3" fillId="0" borderId="0" applyFont="0" applyFill="0" applyBorder="0" applyAlignment="0" applyProtection="0"/>
    <xf numFmtId="0" fontId="2" fillId="0" borderId="0"/>
  </cellStyleXfs>
  <cellXfs count="446">
    <xf numFmtId="0" fontId="0" fillId="0" borderId="0" xfId="0"/>
    <xf numFmtId="0" fontId="0" fillId="0" borderId="0" xfId="1" applyFont="1" applyAlignment="1">
      <alignment vertical="center" wrapText="1"/>
    </xf>
    <xf numFmtId="4" fontId="0" fillId="0" borderId="0" xfId="1" applyNumberFormat="1" applyFont="1" applyAlignment="1">
      <alignment vertical="center" wrapText="1"/>
    </xf>
    <xf numFmtId="0" fontId="5" fillId="0" borderId="1" xfId="1" applyFont="1" applyBorder="1" applyAlignment="1">
      <alignment vertical="center" wrapText="1"/>
    </xf>
    <xf numFmtId="4" fontId="5" fillId="0" borderId="1" xfId="1" applyNumberFormat="1" applyFont="1" applyBorder="1" applyAlignment="1">
      <alignment vertical="center" wrapText="1"/>
    </xf>
    <xf numFmtId="0" fontId="0" fillId="0" borderId="0" xfId="1" applyFont="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left" vertical="center" wrapText="1"/>
    </xf>
    <xf numFmtId="0" fontId="5" fillId="0" borderId="1" xfId="1" applyFont="1" applyFill="1" applyBorder="1" applyAlignment="1">
      <alignment horizontal="center" vertical="center" wrapText="1"/>
    </xf>
    <xf numFmtId="0" fontId="0" fillId="0" borderId="0" xfId="0" applyAlignment="1">
      <alignment horizontal="center"/>
    </xf>
    <xf numFmtId="9" fontId="11" fillId="0" borderId="1" xfId="1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5" fillId="0" borderId="1" xfId="1" applyFont="1" applyFill="1" applyBorder="1" applyAlignment="1">
      <alignment horizontal="left" vertical="center" wrapText="1"/>
    </xf>
    <xf numFmtId="0" fontId="0" fillId="0" borderId="0" xfId="1" applyFont="1" applyFill="1" applyAlignment="1">
      <alignment horizontal="center" vertical="center" wrapText="1"/>
    </xf>
    <xf numFmtId="0" fontId="0" fillId="0" borderId="0" xfId="1" applyFont="1" applyFill="1" applyAlignment="1">
      <alignment horizontal="left" vertical="center" wrapText="1"/>
    </xf>
    <xf numFmtId="0" fontId="5" fillId="0" borderId="0" xfId="0" applyFont="1"/>
    <xf numFmtId="10" fontId="0" fillId="0" borderId="0" xfId="11" applyNumberFormat="1" applyFont="1"/>
    <xf numFmtId="10" fontId="12" fillId="0" borderId="1" xfId="11" applyNumberFormat="1" applyFont="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right" vertical="center" wrapText="1"/>
    </xf>
    <xf numFmtId="4" fontId="6" fillId="2" borderId="1" xfId="1" applyNumberFormat="1" applyFont="1" applyFill="1" applyBorder="1" applyAlignment="1">
      <alignment vertical="center" wrapText="1"/>
    </xf>
    <xf numFmtId="166" fontId="6" fillId="2" borderId="1" xfId="3" applyFont="1" applyFill="1" applyBorder="1" applyAlignment="1">
      <alignment vertical="center" wrapText="1"/>
    </xf>
    <xf numFmtId="10" fontId="11" fillId="2" borderId="1" xfId="11" applyNumberFormat="1" applyFont="1" applyFill="1" applyBorder="1" applyAlignment="1">
      <alignment horizontal="center" vertical="center" wrapText="1"/>
    </xf>
    <xf numFmtId="4" fontId="14" fillId="0" borderId="1" xfId="1" applyNumberFormat="1" applyFont="1" applyBorder="1" applyAlignment="1">
      <alignment vertical="center" wrapText="1"/>
    </xf>
    <xf numFmtId="0" fontId="6" fillId="3" borderId="1" xfId="1" applyFont="1" applyFill="1" applyBorder="1" applyAlignment="1">
      <alignment horizontal="center" vertical="center" wrapText="1"/>
    </xf>
    <xf numFmtId="0" fontId="11" fillId="2" borderId="2" xfId="0" applyFont="1" applyFill="1" applyBorder="1" applyAlignment="1">
      <alignment vertical="center" wrapText="1"/>
    </xf>
    <xf numFmtId="4" fontId="0" fillId="0" borderId="0" xfId="0" applyNumberFormat="1"/>
    <xf numFmtId="9" fontId="11" fillId="0" borderId="0" xfId="11" applyFont="1" applyBorder="1" applyAlignment="1">
      <alignment horizontal="center" vertical="center" wrapText="1"/>
    </xf>
    <xf numFmtId="0" fontId="14" fillId="3" borderId="1" xfId="1" applyFont="1" applyFill="1" applyBorder="1" applyAlignment="1">
      <alignment horizontal="center" vertical="center" wrapText="1"/>
    </xf>
    <xf numFmtId="0" fontId="5" fillId="0" borderId="1" xfId="1" applyFont="1" applyFill="1" applyBorder="1" applyAlignment="1">
      <alignment vertical="center" wrapText="1"/>
    </xf>
    <xf numFmtId="4" fontId="15" fillId="0" borderId="1" xfId="0" applyNumberFormat="1" applyFont="1" applyBorder="1"/>
    <xf numFmtId="0" fontId="16" fillId="0" borderId="1" xfId="0" applyFont="1" applyBorder="1"/>
    <xf numFmtId="0" fontId="5" fillId="0" borderId="1" xfId="1" applyFont="1" applyFill="1" applyBorder="1" applyAlignment="1">
      <alignment horizontal="right" vertical="center" wrapText="1"/>
    </xf>
    <xf numFmtId="0" fontId="17" fillId="0" borderId="1" xfId="1" applyFont="1" applyBorder="1" applyAlignment="1">
      <alignment horizontal="center" vertical="center" wrapText="1"/>
    </xf>
    <xf numFmtId="0" fontId="17" fillId="0" borderId="1" xfId="1" applyFont="1" applyFill="1" applyBorder="1" applyAlignment="1">
      <alignment horizontal="center" vertical="center" wrapText="1"/>
    </xf>
    <xf numFmtId="0" fontId="18" fillId="0" borderId="1" xfId="1"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4" fontId="18" fillId="0" borderId="1" xfId="1" applyNumberFormat="1" applyFont="1" applyBorder="1" applyAlignment="1">
      <alignment vertical="center" wrapText="1"/>
    </xf>
    <xf numFmtId="0" fontId="18" fillId="0" borderId="1" xfId="1" applyFont="1" applyFill="1" applyBorder="1" applyAlignment="1">
      <alignment horizontal="left" vertical="center" wrapText="1"/>
    </xf>
    <xf numFmtId="0" fontId="18" fillId="4" borderId="1" xfId="0" applyFont="1" applyFill="1" applyBorder="1" applyAlignment="1">
      <alignment horizontal="center" vertical="center" wrapText="1"/>
    </xf>
    <xf numFmtId="0" fontId="18" fillId="4" borderId="1" xfId="0" applyFont="1" applyFill="1" applyBorder="1" applyAlignment="1">
      <alignment vertical="center" wrapText="1"/>
    </xf>
    <xf numFmtId="0" fontId="17" fillId="0" borderId="1" xfId="1" applyFont="1" applyBorder="1" applyAlignment="1">
      <alignment horizontal="right" vertical="center" wrapText="1"/>
    </xf>
    <xf numFmtId="4" fontId="17" fillId="0" borderId="1" xfId="1" applyNumberFormat="1" applyFont="1" applyBorder="1" applyAlignment="1">
      <alignment vertical="center" wrapText="1"/>
    </xf>
    <xf numFmtId="0" fontId="18" fillId="0" borderId="1" xfId="0" quotePrefix="1" applyFont="1" applyBorder="1" applyAlignment="1">
      <alignment vertical="center" wrapText="1"/>
    </xf>
    <xf numFmtId="0" fontId="18" fillId="0" borderId="1" xfId="0" quotePrefix="1" applyFont="1" applyBorder="1" applyAlignment="1">
      <alignment horizontal="center" vertical="center" wrapText="1"/>
    </xf>
    <xf numFmtId="0" fontId="18" fillId="0" borderId="1" xfId="1" applyFont="1" applyFill="1" applyBorder="1" applyAlignment="1">
      <alignment horizontal="center" vertical="center" wrapText="1"/>
    </xf>
    <xf numFmtId="0" fontId="18" fillId="0" borderId="1" xfId="0" applyFont="1" applyFill="1" applyBorder="1" applyAlignment="1">
      <alignment horizontal="center" vertical="center" wrapText="1"/>
    </xf>
    <xf numFmtId="0" fontId="9" fillId="0" borderId="0" xfId="1" applyFont="1" applyFill="1" applyAlignment="1">
      <alignment horizontal="left" vertical="center" wrapText="1"/>
    </xf>
    <xf numFmtId="4" fontId="19" fillId="0" borderId="0" xfId="1" applyNumberFormat="1" applyFont="1" applyAlignment="1">
      <alignment vertical="center" wrapText="1"/>
    </xf>
    <xf numFmtId="0" fontId="18" fillId="0" borderId="1" xfId="0" applyFont="1" applyFill="1" applyBorder="1" applyAlignment="1">
      <alignment vertical="center" wrapText="1"/>
    </xf>
    <xf numFmtId="4" fontId="18" fillId="0" borderId="1" xfId="1" applyNumberFormat="1" applyFont="1" applyFill="1" applyBorder="1" applyAlignment="1">
      <alignment vertical="center" wrapText="1"/>
    </xf>
    <xf numFmtId="0" fontId="18" fillId="0" borderId="1" xfId="0" quotePrefix="1" applyFont="1" applyFill="1" applyBorder="1" applyAlignment="1">
      <alignment vertical="center" wrapText="1"/>
    </xf>
    <xf numFmtId="0" fontId="18" fillId="0" borderId="1" xfId="0" quotePrefix="1" applyFont="1" applyFill="1" applyBorder="1" applyAlignment="1">
      <alignment horizontal="center" vertical="center" wrapText="1"/>
    </xf>
    <xf numFmtId="0" fontId="0" fillId="0" borderId="0" xfId="0" applyFill="1"/>
    <xf numFmtId="9" fontId="5" fillId="0" borderId="1" xfId="11" applyFont="1" applyBorder="1" applyAlignment="1">
      <alignment vertical="center" wrapText="1"/>
    </xf>
    <xf numFmtId="9" fontId="6" fillId="2" borderId="1" xfId="11" applyFont="1" applyFill="1" applyBorder="1" applyAlignment="1">
      <alignment vertical="center" wrapText="1"/>
    </xf>
    <xf numFmtId="4" fontId="5" fillId="0" borderId="0" xfId="1" applyNumberFormat="1" applyFont="1" applyFill="1" applyBorder="1" applyAlignment="1">
      <alignment vertical="center" wrapText="1"/>
    </xf>
    <xf numFmtId="4" fontId="5" fillId="0" borderId="1" xfId="1" applyNumberFormat="1" applyFont="1" applyBorder="1" applyAlignment="1">
      <alignment horizontal="right" vertical="center" wrapText="1"/>
    </xf>
    <xf numFmtId="0" fontId="0" fillId="0" borderId="1" xfId="1" applyFont="1" applyBorder="1" applyAlignment="1">
      <alignment horizontal="center" vertical="center" wrapText="1"/>
    </xf>
    <xf numFmtId="0" fontId="7" fillId="0" borderId="1" xfId="1" applyFont="1" applyBorder="1" applyAlignment="1">
      <alignment horizontal="right" vertical="center" wrapText="1"/>
    </xf>
    <xf numFmtId="4" fontId="0" fillId="0" borderId="1" xfId="1" applyNumberFormat="1" applyFont="1" applyBorder="1" applyAlignment="1">
      <alignment vertical="center" wrapText="1"/>
    </xf>
    <xf numFmtId="4" fontId="20" fillId="0" borderId="1" xfId="1" applyNumberFormat="1" applyFont="1" applyFill="1" applyBorder="1" applyAlignment="1">
      <alignment vertical="center" wrapText="1"/>
    </xf>
    <xf numFmtId="0" fontId="7" fillId="3" borderId="1"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15" fillId="3" borderId="3" xfId="1" applyFont="1" applyFill="1" applyBorder="1" applyAlignment="1">
      <alignment horizontal="center" vertical="center" wrapText="1"/>
    </xf>
    <xf numFmtId="0" fontId="9" fillId="0" borderId="4" xfId="1" applyFont="1" applyBorder="1" applyAlignment="1">
      <alignment vertical="center" wrapText="1"/>
    </xf>
    <xf numFmtId="4" fontId="9" fillId="0" borderId="4" xfId="1" applyNumberFormat="1" applyFont="1" applyBorder="1" applyAlignment="1">
      <alignment vertical="center" wrapText="1"/>
    </xf>
    <xf numFmtId="4" fontId="15" fillId="0" borderId="4" xfId="1" applyNumberFormat="1" applyFont="1" applyBorder="1" applyAlignment="1">
      <alignment vertical="center" wrapText="1"/>
    </xf>
    <xf numFmtId="0" fontId="9" fillId="0" borderId="4" xfId="1" applyFont="1" applyFill="1" applyBorder="1" applyAlignment="1">
      <alignment horizontal="center" vertical="center" wrapText="1"/>
    </xf>
    <xf numFmtId="0" fontId="9" fillId="0" borderId="5" xfId="1" applyFont="1" applyFill="1" applyBorder="1" applyAlignment="1">
      <alignment horizontal="left" vertical="center" wrapText="1"/>
    </xf>
    <xf numFmtId="0" fontId="9" fillId="0" borderId="6" xfId="1" applyFont="1" applyBorder="1" applyAlignment="1">
      <alignment horizontal="center" vertical="center" wrapText="1"/>
    </xf>
    <xf numFmtId="0" fontId="9" fillId="0" borderId="6" xfId="1" applyFont="1" applyBorder="1" applyAlignment="1">
      <alignment vertical="center" wrapText="1"/>
    </xf>
    <xf numFmtId="4" fontId="9" fillId="0" borderId="6" xfId="1" applyNumberFormat="1" applyFont="1" applyBorder="1" applyAlignment="1">
      <alignment vertical="center" wrapText="1"/>
    </xf>
    <xf numFmtId="4" fontId="15" fillId="0" borderId="6" xfId="1" applyNumberFormat="1" applyFont="1" applyBorder="1" applyAlignment="1">
      <alignment vertical="center" wrapText="1"/>
    </xf>
    <xf numFmtId="0" fontId="9" fillId="0" borderId="7" xfId="1" applyFont="1" applyBorder="1" applyAlignment="1">
      <alignment horizontal="left"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9" xfId="1" applyFont="1" applyBorder="1" applyAlignment="1">
      <alignment vertical="center" wrapText="1"/>
    </xf>
    <xf numFmtId="4" fontId="9" fillId="0" borderId="9" xfId="1" applyNumberFormat="1" applyFont="1" applyBorder="1" applyAlignment="1">
      <alignment vertical="center" wrapText="1"/>
    </xf>
    <xf numFmtId="4" fontId="15" fillId="0" borderId="9" xfId="1" applyNumberFormat="1" applyFont="1" applyBorder="1" applyAlignment="1">
      <alignment vertical="center" wrapText="1"/>
    </xf>
    <xf numFmtId="0" fontId="9" fillId="0" borderId="9" xfId="1" applyFont="1" applyFill="1" applyBorder="1" applyAlignment="1">
      <alignment horizontal="center" vertical="center" wrapText="1"/>
    </xf>
    <xf numFmtId="0" fontId="9" fillId="0" borderId="10" xfId="1" applyFont="1" applyFill="1" applyBorder="1" applyAlignment="1">
      <alignment horizontal="left" vertical="center" wrapText="1"/>
    </xf>
    <xf numFmtId="0" fontId="9" fillId="0" borderId="1" xfId="1" applyFont="1" applyBorder="1" applyAlignment="1">
      <alignment horizontal="center" vertical="center" wrapText="1"/>
    </xf>
    <xf numFmtId="0" fontId="9" fillId="0" borderId="1" xfId="1" applyFont="1" applyBorder="1" applyAlignment="1">
      <alignment horizontal="left" vertical="center" wrapText="1"/>
    </xf>
    <xf numFmtId="0" fontId="9" fillId="0" borderId="1" xfId="1" applyFont="1" applyBorder="1" applyAlignment="1">
      <alignment vertical="center" wrapText="1"/>
    </xf>
    <xf numFmtId="4" fontId="9" fillId="0" borderId="1" xfId="1" applyNumberFormat="1" applyFont="1" applyBorder="1" applyAlignment="1">
      <alignment vertical="center" wrapText="1"/>
    </xf>
    <xf numFmtId="4" fontId="15" fillId="0" borderId="1" xfId="1" applyNumberFormat="1" applyFont="1" applyBorder="1" applyAlignment="1">
      <alignment vertical="center" wrapText="1"/>
    </xf>
    <xf numFmtId="0" fontId="9" fillId="0" borderId="1" xfId="1" applyFont="1" applyFill="1" applyBorder="1" applyAlignment="1">
      <alignment horizontal="center" vertical="center" wrapText="1"/>
    </xf>
    <xf numFmtId="0" fontId="9" fillId="0" borderId="6" xfId="1" applyFont="1" applyFill="1" applyBorder="1" applyAlignment="1">
      <alignment horizontal="center" vertical="center" wrapText="1"/>
    </xf>
    <xf numFmtId="4" fontId="23" fillId="0" borderId="1" xfId="1" applyNumberFormat="1" applyFont="1" applyBorder="1" applyAlignment="1">
      <alignment vertical="center" wrapText="1"/>
    </xf>
    <xf numFmtId="0" fontId="9" fillId="0" borderId="10" xfId="1" applyFont="1" applyBorder="1" applyAlignment="1">
      <alignment horizontal="left" vertical="center" wrapText="1"/>
    </xf>
    <xf numFmtId="4" fontId="9" fillId="0" borderId="4" xfId="1" applyNumberFormat="1" applyFont="1" applyFill="1" applyBorder="1" applyAlignment="1">
      <alignment vertical="center" wrapText="1"/>
    </xf>
    <xf numFmtId="4" fontId="9" fillId="0" borderId="6" xfId="1" applyNumberFormat="1" applyFont="1" applyFill="1" applyBorder="1" applyAlignment="1">
      <alignment vertical="center" wrapText="1"/>
    </xf>
    <xf numFmtId="4" fontId="23" fillId="0" borderId="6" xfId="1" applyNumberFormat="1" applyFont="1" applyBorder="1" applyAlignment="1">
      <alignment vertical="center" wrapText="1"/>
    </xf>
    <xf numFmtId="4" fontId="23" fillId="0" borderId="4" xfId="1" applyNumberFormat="1" applyFont="1" applyBorder="1" applyAlignment="1">
      <alignment vertical="center" wrapText="1"/>
    </xf>
    <xf numFmtId="4" fontId="23" fillId="0" borderId="9" xfId="1" applyNumberFormat="1" applyFont="1" applyBorder="1" applyAlignment="1">
      <alignment vertical="center" wrapText="1"/>
    </xf>
    <xf numFmtId="0" fontId="9" fillId="0" borderId="10" xfId="0" applyFont="1" applyBorder="1" applyAlignment="1">
      <alignment horizontal="left" vertical="center" wrapText="1"/>
    </xf>
    <xf numFmtId="0" fontId="9" fillId="0" borderId="11" xfId="1" applyFont="1" applyBorder="1" applyAlignment="1">
      <alignment vertical="center" wrapText="1"/>
    </xf>
    <xf numFmtId="4" fontId="9" fillId="0" borderId="11" xfId="1" applyNumberFormat="1" applyFont="1" applyBorder="1" applyAlignment="1">
      <alignment vertical="center" wrapText="1"/>
    </xf>
    <xf numFmtId="4" fontId="15" fillId="0" borderId="11" xfId="1" applyNumberFormat="1" applyFont="1" applyBorder="1" applyAlignment="1">
      <alignment vertical="center" wrapText="1"/>
    </xf>
    <xf numFmtId="0" fontId="9" fillId="0" borderId="11" xfId="1" applyFont="1" applyFill="1" applyBorder="1" applyAlignment="1">
      <alignment horizontal="center" vertical="center" wrapText="1"/>
    </xf>
    <xf numFmtId="0" fontId="9" fillId="0" borderId="11" xfId="1" applyFont="1" applyFill="1" applyBorder="1" applyAlignment="1">
      <alignment horizontal="left" vertical="center" wrapText="1"/>
    </xf>
    <xf numFmtId="0" fontId="9" fillId="0" borderId="1" xfId="1" applyFont="1" applyFill="1" applyBorder="1" applyAlignment="1">
      <alignment horizontal="left" vertical="center" wrapText="1"/>
    </xf>
    <xf numFmtId="4" fontId="7" fillId="0" borderId="1" xfId="1" applyNumberFormat="1" applyFont="1" applyBorder="1" applyAlignment="1">
      <alignment horizontal="right" vertical="center" wrapText="1"/>
    </xf>
    <xf numFmtId="4" fontId="24" fillId="0" borderId="1" xfId="1" applyNumberFormat="1" applyFont="1" applyBorder="1" applyAlignment="1">
      <alignment horizontal="right" vertical="center" wrapText="1"/>
    </xf>
    <xf numFmtId="0" fontId="9" fillId="0" borderId="0" xfId="0" applyFont="1"/>
    <xf numFmtId="0" fontId="9" fillId="0" borderId="0" xfId="1" applyFont="1" applyAlignment="1">
      <alignment horizontal="center" vertical="center" wrapText="1"/>
    </xf>
    <xf numFmtId="0" fontId="9" fillId="0" borderId="0" xfId="1" applyFont="1" applyAlignment="1">
      <alignment vertical="center" wrapText="1"/>
    </xf>
    <xf numFmtId="4" fontId="9" fillId="0" borderId="0" xfId="1" applyNumberFormat="1" applyFont="1" applyAlignment="1">
      <alignment vertical="center" wrapText="1"/>
    </xf>
    <xf numFmtId="4" fontId="15" fillId="0" borderId="0" xfId="1" applyNumberFormat="1" applyFont="1" applyAlignment="1">
      <alignment vertical="center" wrapText="1"/>
    </xf>
    <xf numFmtId="0" fontId="9" fillId="0" borderId="0" xfId="1" applyFont="1" applyFill="1" applyAlignment="1">
      <alignment horizontal="center" vertical="center" wrapText="1"/>
    </xf>
    <xf numFmtId="0" fontId="9" fillId="0" borderId="0" xfId="1" applyFont="1" applyAlignment="1">
      <alignment horizontal="right" vertical="center" wrapText="1"/>
    </xf>
    <xf numFmtId="4" fontId="24" fillId="0" borderId="0" xfId="1" applyNumberFormat="1" applyFont="1" applyAlignment="1">
      <alignment vertical="center" wrapText="1"/>
    </xf>
    <xf numFmtId="0" fontId="3" fillId="6" borderId="0" xfId="1" applyFont="1" applyFill="1" applyAlignment="1">
      <alignment vertical="center" wrapText="1"/>
    </xf>
    <xf numFmtId="0" fontId="21" fillId="6" borderId="22" xfId="1" applyFont="1" applyFill="1" applyBorder="1" applyAlignment="1">
      <alignment vertical="center" wrapText="1"/>
    </xf>
    <xf numFmtId="4" fontId="27" fillId="6" borderId="4" xfId="2" applyNumberFormat="1" applyFont="1" applyFill="1" applyBorder="1" applyAlignment="1">
      <alignment horizontal="center" vertical="center" wrapText="1"/>
    </xf>
    <xf numFmtId="4" fontId="27" fillId="6" borderId="6" xfId="2" applyNumberFormat="1" applyFont="1" applyFill="1" applyBorder="1" applyAlignment="1">
      <alignment horizontal="center" vertical="center" wrapText="1"/>
    </xf>
    <xf numFmtId="4" fontId="27" fillId="6" borderId="1" xfId="2" applyNumberFormat="1" applyFont="1" applyFill="1" applyBorder="1" applyAlignment="1">
      <alignment horizontal="center" vertical="center" wrapText="1"/>
    </xf>
    <xf numFmtId="0" fontId="3" fillId="6" borderId="0" xfId="1" applyFont="1" applyFill="1" applyAlignment="1">
      <alignment horizontal="center" vertical="center" wrapText="1"/>
    </xf>
    <xf numFmtId="0" fontId="3" fillId="6" borderId="0" xfId="1" applyFont="1" applyFill="1" applyAlignment="1">
      <alignment horizontal="left" vertical="center" wrapText="1"/>
    </xf>
    <xf numFmtId="0" fontId="3" fillId="6" borderId="0" xfId="0" applyFont="1" applyFill="1"/>
    <xf numFmtId="0" fontId="3" fillId="6" borderId="0" xfId="0" applyFont="1" applyFill="1" applyAlignment="1">
      <alignment horizontal="center" vertical="center"/>
    </xf>
    <xf numFmtId="0" fontId="21" fillId="6" borderId="23" xfId="1" applyFont="1" applyFill="1" applyBorder="1" applyAlignment="1">
      <alignment vertical="center" wrapText="1"/>
    </xf>
    <xf numFmtId="0" fontId="27" fillId="6" borderId="0" xfId="0" applyFont="1" applyFill="1"/>
    <xf numFmtId="0" fontId="25" fillId="6" borderId="26" xfId="1" applyFont="1" applyFill="1" applyBorder="1" applyAlignment="1">
      <alignment vertical="center" wrapText="1"/>
    </xf>
    <xf numFmtId="0" fontId="21" fillId="6" borderId="17" xfId="0" applyFont="1" applyFill="1" applyBorder="1" applyAlignment="1">
      <alignment horizontal="center" vertical="center" wrapText="1"/>
    </xf>
    <xf numFmtId="0" fontId="3" fillId="6" borderId="0" xfId="1" applyFont="1" applyFill="1" applyBorder="1" applyAlignment="1">
      <alignment horizontal="center" vertical="center" wrapText="1"/>
    </xf>
    <xf numFmtId="0" fontId="27" fillId="6" borderId="5" xfId="2" applyFont="1" applyFill="1" applyBorder="1" applyAlignment="1">
      <alignment horizontal="center" vertical="center" wrapText="1"/>
    </xf>
    <xf numFmtId="0" fontId="27" fillId="6" borderId="13" xfId="2" applyFont="1" applyFill="1" applyBorder="1" applyAlignment="1">
      <alignment horizontal="center" vertical="center" wrapText="1"/>
    </xf>
    <xf numFmtId="0" fontId="27" fillId="6" borderId="7" xfId="2" applyFont="1" applyFill="1" applyBorder="1" applyAlignment="1">
      <alignment horizontal="center" vertical="center" wrapText="1"/>
    </xf>
    <xf numFmtId="0" fontId="25" fillId="6" borderId="0" xfId="1" applyFont="1" applyFill="1" applyBorder="1" applyAlignment="1">
      <alignment horizontal="center" vertical="center" wrapText="1"/>
    </xf>
    <xf numFmtId="0" fontId="28" fillId="6" borderId="0" xfId="0" applyFont="1" applyFill="1"/>
    <xf numFmtId="0" fontId="30" fillId="6" borderId="0" xfId="0" applyFont="1" applyFill="1"/>
    <xf numFmtId="0" fontId="25" fillId="6" borderId="0" xfId="1" applyFont="1" applyFill="1" applyBorder="1" applyAlignment="1">
      <alignment vertical="center" wrapText="1"/>
    </xf>
    <xf numFmtId="0" fontId="25" fillId="6" borderId="16" xfId="1" applyFont="1" applyFill="1" applyBorder="1" applyAlignment="1">
      <alignment vertical="center" wrapText="1"/>
    </xf>
    <xf numFmtId="0" fontId="21" fillId="6" borderId="26" xfId="0" applyFont="1" applyFill="1" applyBorder="1" applyAlignment="1">
      <alignment horizontal="center" vertical="center" wrapText="1"/>
    </xf>
    <xf numFmtId="165" fontId="27" fillId="6" borderId="4" xfId="4" applyFont="1" applyFill="1" applyBorder="1" applyAlignment="1">
      <alignment horizontal="center" vertical="center" wrapText="1"/>
    </xf>
    <xf numFmtId="0" fontId="25" fillId="6" borderId="28" xfId="1" applyFont="1" applyFill="1" applyBorder="1" applyAlignment="1">
      <alignment horizontal="center" vertical="center" wrapText="1"/>
    </xf>
    <xf numFmtId="0" fontId="25" fillId="6" borderId="0" xfId="1" applyFont="1" applyFill="1" applyBorder="1" applyAlignment="1">
      <alignment horizontal="center" vertical="center" wrapText="1"/>
    </xf>
    <xf numFmtId="14" fontId="27" fillId="6" borderId="14" xfId="2" applyNumberFormat="1" applyFont="1" applyFill="1" applyBorder="1" applyAlignment="1">
      <alignment horizontal="center" vertical="center" wrapText="1"/>
    </xf>
    <xf numFmtId="0" fontId="27" fillId="6" borderId="30" xfId="2" applyFont="1" applyFill="1" applyBorder="1" applyAlignment="1">
      <alignment horizontal="center" vertical="center" wrapText="1"/>
    </xf>
    <xf numFmtId="0" fontId="27" fillId="6" borderId="11" xfId="2" applyFont="1" applyFill="1" applyBorder="1" applyAlignment="1">
      <alignment horizontal="center" vertical="center" wrapText="1"/>
    </xf>
    <xf numFmtId="14" fontId="27" fillId="6" borderId="11" xfId="2" applyNumberFormat="1" applyFont="1" applyFill="1" applyBorder="1" applyAlignment="1">
      <alignment horizontal="center" vertical="center" wrapText="1"/>
    </xf>
    <xf numFmtId="0" fontId="27" fillId="6" borderId="35" xfId="2" applyFont="1" applyFill="1" applyBorder="1" applyAlignment="1">
      <alignment horizontal="center" vertical="center" wrapText="1"/>
    </xf>
    <xf numFmtId="14" fontId="27" fillId="6" borderId="12" xfId="2" applyNumberFormat="1" applyFont="1" applyFill="1" applyBorder="1" applyAlignment="1">
      <alignment horizontal="center" vertical="center" wrapText="1"/>
    </xf>
    <xf numFmtId="4" fontId="27" fillId="6" borderId="12" xfId="2" applyNumberFormat="1" applyFont="1" applyFill="1" applyBorder="1" applyAlignment="1">
      <alignment horizontal="center" vertical="center" wrapText="1"/>
    </xf>
    <xf numFmtId="0" fontId="27" fillId="6" borderId="36" xfId="2" applyFont="1" applyFill="1" applyBorder="1" applyAlignment="1">
      <alignment horizontal="center" vertical="center" wrapText="1"/>
    </xf>
    <xf numFmtId="168" fontId="3" fillId="6" borderId="0" xfId="1" applyNumberFormat="1" applyFont="1" applyFill="1" applyAlignment="1">
      <alignment horizontal="left" vertical="center" wrapText="1"/>
    </xf>
    <xf numFmtId="0" fontId="27" fillId="6" borderId="32" xfId="2" applyFont="1" applyFill="1" applyBorder="1" applyAlignment="1">
      <alignment horizontal="center" vertical="center" wrapText="1"/>
    </xf>
    <xf numFmtId="0" fontId="27" fillId="6" borderId="4" xfId="1" applyFont="1" applyFill="1" applyBorder="1" applyAlignment="1">
      <alignment horizontal="center" vertical="center" wrapText="1"/>
    </xf>
    <xf numFmtId="0" fontId="27" fillId="6" borderId="5" xfId="1" applyFont="1" applyFill="1" applyBorder="1" applyAlignment="1">
      <alignment horizontal="center" vertical="center" wrapText="1"/>
    </xf>
    <xf numFmtId="0" fontId="27" fillId="6" borderId="1" xfId="1" applyFont="1" applyFill="1" applyBorder="1" applyAlignment="1">
      <alignment horizontal="center" vertical="center" wrapText="1"/>
    </xf>
    <xf numFmtId="0" fontId="27" fillId="6" borderId="13" xfId="1" applyFont="1" applyFill="1" applyBorder="1" applyAlignment="1">
      <alignment horizontal="center" vertical="center" wrapText="1"/>
    </xf>
    <xf numFmtId="0" fontId="27" fillId="6" borderId="3" xfId="1" applyFont="1" applyFill="1" applyBorder="1" applyAlignment="1">
      <alignment horizontal="center" vertical="center" wrapText="1"/>
    </xf>
    <xf numFmtId="0" fontId="27" fillId="6" borderId="32" xfId="1" applyFont="1" applyFill="1" applyBorder="1" applyAlignment="1">
      <alignment horizontal="center" vertical="center" wrapText="1"/>
    </xf>
    <xf numFmtId="0" fontId="27" fillId="6" borderId="12" xfId="2" applyFont="1" applyFill="1" applyBorder="1" applyAlignment="1">
      <alignment horizontal="center" vertical="center" wrapText="1"/>
    </xf>
    <xf numFmtId="0" fontId="27" fillId="6" borderId="14" xfId="2" applyFont="1" applyFill="1" applyBorder="1" applyAlignment="1">
      <alignment horizontal="center" vertical="center" wrapText="1"/>
    </xf>
    <xf numFmtId="4" fontId="32" fillId="6" borderId="4" xfId="2" applyNumberFormat="1" applyFont="1" applyFill="1" applyBorder="1" applyAlignment="1">
      <alignment horizontal="center" vertical="center" wrapText="1"/>
    </xf>
    <xf numFmtId="4" fontId="32" fillId="6" borderId="6" xfId="2" applyNumberFormat="1" applyFont="1" applyFill="1" applyBorder="1" applyAlignment="1">
      <alignment horizontal="center" vertical="center" wrapText="1"/>
    </xf>
    <xf numFmtId="4" fontId="32" fillId="6" borderId="1" xfId="2" applyNumberFormat="1" applyFont="1" applyFill="1" applyBorder="1" applyAlignment="1">
      <alignment horizontal="center" vertical="center" wrapText="1"/>
    </xf>
    <xf numFmtId="4" fontId="32" fillId="6" borderId="12" xfId="2" applyNumberFormat="1" applyFont="1" applyFill="1" applyBorder="1" applyAlignment="1">
      <alignment horizontal="center" vertical="center" wrapText="1"/>
    </xf>
    <xf numFmtId="0" fontId="32" fillId="6" borderId="11" xfId="2" applyFont="1" applyFill="1" applyBorder="1" applyAlignment="1">
      <alignment horizontal="center" vertical="center" wrapText="1"/>
    </xf>
    <xf numFmtId="165" fontId="32" fillId="6" borderId="4" xfId="4" applyFont="1" applyFill="1" applyBorder="1" applyAlignment="1">
      <alignment horizontal="center" vertical="center" wrapText="1"/>
    </xf>
    <xf numFmtId="165" fontId="32" fillId="6" borderId="1" xfId="4" applyFont="1" applyFill="1" applyBorder="1" applyAlignment="1">
      <alignment horizontal="center" vertical="center" wrapText="1"/>
    </xf>
    <xf numFmtId="14" fontId="32" fillId="6" borderId="1" xfId="2" applyNumberFormat="1" applyFont="1" applyFill="1" applyBorder="1" applyAlignment="1">
      <alignment horizontal="center" vertical="center" wrapText="1"/>
    </xf>
    <xf numFmtId="0" fontId="32" fillId="6" borderId="5" xfId="2" applyFont="1" applyFill="1" applyBorder="1" applyAlignment="1">
      <alignment horizontal="center" vertical="center" wrapText="1"/>
    </xf>
    <xf numFmtId="0" fontId="3" fillId="7" borderId="0" xfId="1" applyFont="1" applyFill="1" applyBorder="1" applyAlignment="1">
      <alignment horizontal="center" vertical="center" wrapText="1"/>
    </xf>
    <xf numFmtId="0" fontId="3" fillId="7" borderId="0" xfId="0" applyFont="1" applyFill="1"/>
    <xf numFmtId="0" fontId="32" fillId="6" borderId="12" xfId="2" applyFont="1" applyFill="1" applyBorder="1" applyAlignment="1">
      <alignment horizontal="center" vertical="center" wrapText="1"/>
    </xf>
    <xf numFmtId="0" fontId="32" fillId="6" borderId="4" xfId="2" applyFont="1" applyFill="1" applyBorder="1" applyAlignment="1">
      <alignment horizontal="center" vertical="center" wrapText="1"/>
    </xf>
    <xf numFmtId="0" fontId="32" fillId="6" borderId="1" xfId="2" applyFont="1" applyFill="1" applyBorder="1" applyAlignment="1">
      <alignment horizontal="center" vertical="center" wrapText="1"/>
    </xf>
    <xf numFmtId="0" fontId="32" fillId="6" borderId="6" xfId="2" applyFont="1" applyFill="1" applyBorder="1" applyAlignment="1">
      <alignment horizontal="center" vertical="center" wrapText="1"/>
    </xf>
    <xf numFmtId="0" fontId="27" fillId="6" borderId="4" xfId="2" applyFont="1" applyFill="1" applyBorder="1" applyAlignment="1">
      <alignment horizontal="center" vertical="center" wrapText="1"/>
    </xf>
    <xf numFmtId="0" fontId="27" fillId="6" borderId="1" xfId="2" applyFont="1" applyFill="1" applyBorder="1" applyAlignment="1">
      <alignment horizontal="center" vertical="center" wrapText="1"/>
    </xf>
    <xf numFmtId="0" fontId="27" fillId="6" borderId="6" xfId="2" applyFont="1" applyFill="1" applyBorder="1" applyAlignment="1">
      <alignment horizontal="center" vertical="center" wrapText="1"/>
    </xf>
    <xf numFmtId="14" fontId="27" fillId="6" borderId="4" xfId="2" applyNumberFormat="1" applyFont="1" applyFill="1" applyBorder="1" applyAlignment="1">
      <alignment horizontal="center" vertical="center" wrapText="1"/>
    </xf>
    <xf numFmtId="14" fontId="27" fillId="6" borderId="1" xfId="2" applyNumberFormat="1" applyFont="1" applyFill="1" applyBorder="1" applyAlignment="1">
      <alignment horizontal="center" vertical="center" wrapText="1"/>
    </xf>
    <xf numFmtId="14" fontId="27" fillId="6" borderId="6" xfId="2" applyNumberFormat="1" applyFont="1" applyFill="1" applyBorder="1" applyAlignment="1">
      <alignment horizontal="center" vertical="center" wrapText="1"/>
    </xf>
    <xf numFmtId="14" fontId="32" fillId="6" borderId="4" xfId="2" applyNumberFormat="1" applyFont="1" applyFill="1" applyBorder="1" applyAlignment="1">
      <alignment horizontal="center" vertical="center" wrapText="1"/>
    </xf>
    <xf numFmtId="14" fontId="32" fillId="6" borderId="6" xfId="2" applyNumberFormat="1" applyFont="1" applyFill="1" applyBorder="1" applyAlignment="1">
      <alignment horizontal="center" vertical="center" wrapText="1"/>
    </xf>
    <xf numFmtId="14" fontId="27" fillId="6" borderId="3" xfId="2" applyNumberFormat="1" applyFont="1" applyFill="1" applyBorder="1" applyAlignment="1">
      <alignment horizontal="center" vertical="center" wrapText="1"/>
    </xf>
    <xf numFmtId="0" fontId="27" fillId="6" borderId="3" xfId="2" applyFont="1" applyFill="1" applyBorder="1" applyAlignment="1">
      <alignment horizontal="center" vertical="center" wrapText="1"/>
    </xf>
    <xf numFmtId="0" fontId="21" fillId="6" borderId="18" xfId="0" applyFont="1" applyFill="1" applyBorder="1" applyAlignment="1">
      <alignment horizontal="center" vertical="center" wrapText="1"/>
    </xf>
    <xf numFmtId="0" fontId="27" fillId="6" borderId="4" xfId="2" applyNumberFormat="1" applyFont="1" applyFill="1" applyBorder="1" applyAlignment="1">
      <alignment horizontal="left" vertical="center" wrapText="1"/>
    </xf>
    <xf numFmtId="4" fontId="27" fillId="6" borderId="14" xfId="2" applyNumberFormat="1" applyFont="1" applyFill="1" applyBorder="1" applyAlignment="1">
      <alignment horizontal="center" vertical="center" wrapText="1"/>
    </xf>
    <xf numFmtId="0" fontId="27" fillId="6" borderId="4" xfId="2" applyFont="1" applyFill="1" applyBorder="1" applyAlignment="1">
      <alignment horizontal="left" vertical="center" wrapText="1"/>
    </xf>
    <xf numFmtId="4" fontId="27" fillId="6" borderId="11" xfId="2" applyNumberFormat="1" applyFont="1" applyFill="1" applyBorder="1" applyAlignment="1">
      <alignment horizontal="center" vertical="center" wrapText="1"/>
    </xf>
    <xf numFmtId="0" fontId="27" fillId="6" borderId="1" xfId="2" applyFont="1" applyFill="1" applyBorder="1" applyAlignment="1">
      <alignment horizontal="left" vertical="center" wrapText="1"/>
    </xf>
    <xf numFmtId="169" fontId="27" fillId="6" borderId="1" xfId="2" applyNumberFormat="1" applyFont="1" applyFill="1" applyBorder="1" applyAlignment="1">
      <alignment horizontal="center" vertical="center" wrapText="1"/>
    </xf>
    <xf numFmtId="14" fontId="21" fillId="6" borderId="1" xfId="2" applyNumberFormat="1" applyFont="1" applyFill="1" applyBorder="1" applyAlignment="1">
      <alignment horizontal="center" vertical="center" wrapText="1"/>
    </xf>
    <xf numFmtId="4" fontId="27" fillId="6" borderId="3" xfId="2" applyNumberFormat="1" applyFont="1" applyFill="1" applyBorder="1" applyAlignment="1">
      <alignment horizontal="center" vertical="center" wrapText="1"/>
    </xf>
    <xf numFmtId="49" fontId="27" fillId="6" borderId="4" xfId="0" applyNumberFormat="1" applyFont="1" applyFill="1" applyBorder="1" applyAlignment="1">
      <alignment horizontal="center" vertical="center" wrapText="1"/>
    </xf>
    <xf numFmtId="49" fontId="27" fillId="6" borderId="1" xfId="0" applyNumberFormat="1" applyFont="1" applyFill="1" applyBorder="1" applyAlignment="1">
      <alignment horizontal="center" vertical="center" wrapText="1"/>
    </xf>
    <xf numFmtId="165" fontId="27" fillId="6" borderId="1" xfId="4" applyFont="1" applyFill="1" applyBorder="1" applyAlignment="1">
      <alignment horizontal="center" vertical="center" wrapText="1"/>
    </xf>
    <xf numFmtId="0" fontId="27" fillId="6" borderId="4" xfId="2" applyFont="1" applyFill="1" applyBorder="1" applyAlignment="1">
      <alignment vertical="center" wrapText="1"/>
    </xf>
    <xf numFmtId="0" fontId="27" fillId="6" borderId="4" xfId="0" applyFont="1" applyFill="1" applyBorder="1" applyAlignment="1">
      <alignment horizontal="center" vertical="center" wrapText="1"/>
    </xf>
    <xf numFmtId="0" fontId="27" fillId="6" borderId="5" xfId="0" applyFont="1" applyFill="1" applyBorder="1" applyAlignment="1">
      <alignment horizontal="center" vertical="center" wrapText="1"/>
    </xf>
    <xf numFmtId="49" fontId="27" fillId="6" borderId="4" xfId="2" applyNumberFormat="1" applyFont="1" applyFill="1" applyBorder="1" applyAlignment="1">
      <alignment horizontal="center" vertical="center" wrapText="1"/>
    </xf>
    <xf numFmtId="49" fontId="27" fillId="6" borderId="1" xfId="2" applyNumberFormat="1" applyFont="1" applyFill="1" applyBorder="1" applyAlignment="1">
      <alignment horizontal="center" vertical="center" wrapText="1"/>
    </xf>
    <xf numFmtId="0" fontId="33" fillId="6" borderId="1" xfId="2" applyFont="1" applyFill="1" applyBorder="1" applyAlignment="1">
      <alignment horizontal="center" vertical="center" wrapText="1"/>
    </xf>
    <xf numFmtId="165" fontId="33" fillId="6" borderId="1" xfId="4" applyFont="1" applyFill="1" applyBorder="1" applyAlignment="1">
      <alignment horizontal="center" vertical="center" wrapText="1"/>
    </xf>
    <xf numFmtId="14" fontId="33" fillId="6" borderId="1" xfId="2" applyNumberFormat="1" applyFont="1" applyFill="1" applyBorder="1" applyAlignment="1">
      <alignment horizontal="center" vertical="center" wrapText="1"/>
    </xf>
    <xf numFmtId="165" fontId="27" fillId="6" borderId="6" xfId="4" applyFont="1" applyFill="1" applyBorder="1" applyAlignment="1">
      <alignment horizontal="center" vertical="center" wrapText="1"/>
    </xf>
    <xf numFmtId="0" fontId="27" fillId="6" borderId="12" xfId="2" applyNumberFormat="1" applyFont="1" applyFill="1" applyBorder="1" applyAlignment="1">
      <alignment horizontal="left" vertical="center" wrapText="1"/>
    </xf>
    <xf numFmtId="0" fontId="27" fillId="6" borderId="1" xfId="2" applyFont="1" applyFill="1" applyBorder="1" applyAlignment="1">
      <alignment vertical="center" wrapText="1"/>
    </xf>
    <xf numFmtId="4" fontId="27" fillId="6" borderId="6" xfId="0" applyNumberFormat="1" applyFont="1" applyFill="1" applyBorder="1" applyAlignment="1">
      <alignment horizontal="center" vertical="center"/>
    </xf>
    <xf numFmtId="4" fontId="31" fillId="6" borderId="0" xfId="0" applyNumberFormat="1" applyFont="1" applyFill="1"/>
    <xf numFmtId="4" fontId="27" fillId="6" borderId="1" xfId="1" applyNumberFormat="1" applyFont="1" applyFill="1" applyBorder="1" applyAlignment="1">
      <alignment horizontal="center" vertical="center" wrapText="1"/>
    </xf>
    <xf numFmtId="4" fontId="27" fillId="6" borderId="3" xfId="1" applyNumberFormat="1" applyFont="1" applyFill="1" applyBorder="1" applyAlignment="1">
      <alignment horizontal="center" vertical="center" wrapText="1"/>
    </xf>
    <xf numFmtId="165" fontId="27" fillId="6" borderId="3" xfId="4" applyFont="1" applyFill="1" applyBorder="1" applyAlignment="1">
      <alignment horizontal="center" vertical="center" wrapText="1"/>
    </xf>
    <xf numFmtId="0" fontId="27" fillId="6" borderId="6" xfId="1" applyFont="1" applyFill="1" applyBorder="1" applyAlignment="1">
      <alignment horizontal="center" vertical="center" wrapText="1"/>
    </xf>
    <xf numFmtId="0" fontId="27" fillId="6" borderId="7" xfId="1" applyFont="1" applyFill="1" applyBorder="1" applyAlignment="1">
      <alignment horizontal="center" vertical="center" wrapText="1"/>
    </xf>
    <xf numFmtId="49" fontId="27" fillId="6" borderId="1" xfId="2" applyNumberFormat="1" applyFont="1" applyFill="1" applyBorder="1" applyAlignment="1">
      <alignment horizontal="left" vertical="center" wrapText="1"/>
    </xf>
    <xf numFmtId="49" fontId="27" fillId="6" borderId="6" xfId="2" applyNumberFormat="1" applyFont="1" applyFill="1" applyBorder="1" applyAlignment="1">
      <alignment horizontal="center" vertical="center" wrapText="1"/>
    </xf>
    <xf numFmtId="0" fontId="27" fillId="6" borderId="1" xfId="2" applyNumberFormat="1" applyFont="1" applyFill="1" applyBorder="1" applyAlignment="1">
      <alignment horizontal="left" vertical="center" wrapText="1"/>
    </xf>
    <xf numFmtId="0" fontId="27" fillId="6" borderId="6"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6" xfId="2" applyFont="1" applyFill="1" applyBorder="1" applyAlignment="1">
      <alignment vertical="center" wrapText="1"/>
    </xf>
    <xf numFmtId="4" fontId="21" fillId="6" borderId="4" xfId="2" applyNumberFormat="1" applyFont="1" applyFill="1" applyBorder="1" applyAlignment="1">
      <alignment horizontal="center" vertical="center" wrapText="1"/>
    </xf>
    <xf numFmtId="0" fontId="32" fillId="6" borderId="12" xfId="2" applyNumberFormat="1" applyFont="1" applyFill="1" applyBorder="1" applyAlignment="1">
      <alignment vertical="center" wrapText="1"/>
    </xf>
    <xf numFmtId="0" fontId="27" fillId="6" borderId="12" xfId="2" applyFont="1" applyFill="1" applyBorder="1" applyAlignment="1">
      <alignment vertical="center" wrapText="1"/>
    </xf>
    <xf numFmtId="0" fontId="27" fillId="6" borderId="8" xfId="2" applyFont="1" applyFill="1" applyBorder="1" applyAlignment="1">
      <alignment horizontal="center" vertical="center" wrapText="1"/>
    </xf>
    <xf numFmtId="0" fontId="27" fillId="6" borderId="9" xfId="2" applyFont="1" applyFill="1" applyBorder="1" applyAlignment="1">
      <alignment horizontal="center" vertical="center" wrapText="1"/>
    </xf>
    <xf numFmtId="14" fontId="27" fillId="6" borderId="9" xfId="2" applyNumberFormat="1" applyFont="1" applyFill="1" applyBorder="1" applyAlignment="1">
      <alignment horizontal="center" vertical="center" wrapText="1"/>
    </xf>
    <xf numFmtId="4" fontId="27" fillId="6" borderId="9" xfId="2" applyNumberFormat="1" applyFont="1" applyFill="1" applyBorder="1" applyAlignment="1">
      <alignment horizontal="center" vertical="center" wrapText="1"/>
    </xf>
    <xf numFmtId="0" fontId="27" fillId="6" borderId="10" xfId="2" applyFont="1" applyFill="1" applyBorder="1" applyAlignment="1">
      <alignment horizontal="center" vertical="center" wrapText="1"/>
    </xf>
    <xf numFmtId="0" fontId="27" fillId="6" borderId="4" xfId="2" applyFont="1" applyFill="1" applyBorder="1" applyAlignment="1">
      <alignment horizontal="center" vertical="center" wrapText="1"/>
    </xf>
    <xf numFmtId="49" fontId="27" fillId="0" borderId="11" xfId="0" applyNumberFormat="1" applyFont="1" applyFill="1" applyBorder="1" applyAlignment="1">
      <alignment horizontal="left" vertical="center" wrapText="1"/>
    </xf>
    <xf numFmtId="49" fontId="27" fillId="0" borderId="3" xfId="0" applyNumberFormat="1" applyFont="1" applyFill="1" applyBorder="1" applyAlignment="1">
      <alignment horizontal="left" vertical="center" wrapText="1"/>
    </xf>
    <xf numFmtId="0" fontId="27" fillId="0" borderId="4" xfId="2" applyFont="1" applyFill="1" applyBorder="1" applyAlignment="1">
      <alignment horizontal="center" vertical="center" wrapText="1"/>
    </xf>
    <xf numFmtId="0" fontId="27" fillId="0" borderId="1" xfId="2" applyFont="1" applyFill="1" applyBorder="1" applyAlignment="1">
      <alignment horizontal="center" vertical="center" wrapText="1"/>
    </xf>
    <xf numFmtId="0" fontId="27" fillId="6" borderId="1" xfId="2" applyNumberFormat="1" applyFont="1" applyFill="1" applyBorder="1" applyAlignment="1">
      <alignment horizontal="center" vertical="center" wrapText="1"/>
    </xf>
    <xf numFmtId="0" fontId="34" fillId="0" borderId="4" xfId="2" applyFont="1" applyFill="1" applyBorder="1" applyAlignment="1">
      <alignment horizontal="center" vertical="center" wrapText="1"/>
    </xf>
    <xf numFmtId="0" fontId="27" fillId="6" borderId="4" xfId="2" applyFont="1" applyFill="1" applyBorder="1" applyAlignment="1">
      <alignment horizontal="center" vertical="center" wrapText="1"/>
    </xf>
    <xf numFmtId="0" fontId="27" fillId="6" borderId="1" xfId="2" applyFont="1" applyFill="1" applyBorder="1" applyAlignment="1">
      <alignment horizontal="center" vertical="center" wrapText="1"/>
    </xf>
    <xf numFmtId="0" fontId="27" fillId="6" borderId="6" xfId="2" applyFont="1" applyFill="1" applyBorder="1" applyAlignment="1">
      <alignment horizontal="center" vertical="center" wrapText="1"/>
    </xf>
    <xf numFmtId="0" fontId="27" fillId="6" borderId="3" xfId="2" applyFont="1" applyFill="1" applyBorder="1" applyAlignment="1">
      <alignment horizontal="center" vertical="center" wrapText="1"/>
    </xf>
    <xf numFmtId="0" fontId="27" fillId="6" borderId="14" xfId="2" applyFont="1" applyFill="1" applyBorder="1" applyAlignment="1">
      <alignment horizontal="center" vertical="center" wrapText="1"/>
    </xf>
    <xf numFmtId="0" fontId="27" fillId="6" borderId="12" xfId="2" applyFont="1" applyFill="1" applyBorder="1" applyAlignment="1">
      <alignment horizontal="center" vertical="center" wrapText="1"/>
    </xf>
    <xf numFmtId="14" fontId="27" fillId="6" borderId="14" xfId="2" applyNumberFormat="1" applyFont="1" applyFill="1" applyBorder="1" applyAlignment="1">
      <alignment horizontal="center" vertical="center" wrapText="1"/>
    </xf>
    <xf numFmtId="0" fontId="27" fillId="6" borderId="14" xfId="2" applyFont="1" applyFill="1" applyBorder="1" applyAlignment="1">
      <alignment horizontal="center" vertical="center" wrapText="1"/>
    </xf>
    <xf numFmtId="0" fontId="27" fillId="6" borderId="12" xfId="2" applyFont="1" applyFill="1" applyBorder="1" applyAlignment="1">
      <alignment horizontal="center" vertical="center" wrapText="1"/>
    </xf>
    <xf numFmtId="0" fontId="27" fillId="6" borderId="4" xfId="2" applyFont="1" applyFill="1" applyBorder="1" applyAlignment="1">
      <alignment horizontal="center" vertical="center" wrapText="1"/>
    </xf>
    <xf numFmtId="0" fontId="27" fillId="6" borderId="1" xfId="2" applyFont="1" applyFill="1" applyBorder="1" applyAlignment="1">
      <alignment horizontal="center" vertical="center" wrapText="1"/>
    </xf>
    <xf numFmtId="0" fontId="27" fillId="6" borderId="6" xfId="2" applyFont="1" applyFill="1" applyBorder="1" applyAlignment="1">
      <alignment horizontal="center" vertical="center" wrapText="1"/>
    </xf>
    <xf numFmtId="14" fontId="27" fillId="6" borderId="14" xfId="2" applyNumberFormat="1" applyFont="1" applyFill="1" applyBorder="1" applyAlignment="1">
      <alignment horizontal="center" vertical="center" wrapText="1"/>
    </xf>
    <xf numFmtId="0" fontId="32" fillId="6" borderId="14" xfId="2" applyFont="1" applyFill="1" applyBorder="1" applyAlignment="1">
      <alignment horizontal="center" vertical="center" wrapText="1"/>
    </xf>
    <xf numFmtId="14" fontId="32" fillId="6" borderId="14" xfId="2" applyNumberFormat="1" applyFont="1" applyFill="1" applyBorder="1" applyAlignment="1">
      <alignment horizontal="center" vertical="center" wrapText="1"/>
    </xf>
    <xf numFmtId="0" fontId="27" fillId="6" borderId="3" xfId="2" applyFont="1" applyFill="1" applyBorder="1" applyAlignment="1">
      <alignment horizontal="center" vertical="center" wrapText="1"/>
    </xf>
    <xf numFmtId="4" fontId="35" fillId="8" borderId="1" xfId="2" applyNumberFormat="1" applyFont="1" applyFill="1" applyBorder="1" applyAlignment="1">
      <alignment horizontal="justify" vertical="center" wrapText="1"/>
    </xf>
    <xf numFmtId="4" fontId="35" fillId="0" borderId="12" xfId="2" applyNumberFormat="1" applyFont="1" applyBorder="1" applyAlignment="1">
      <alignment horizontal="justify" vertical="center" wrapText="1"/>
    </xf>
    <xf numFmtId="0" fontId="27" fillId="6" borderId="4" xfId="2" applyFont="1" applyFill="1" applyBorder="1" applyAlignment="1">
      <alignment horizontal="justify" vertical="center" wrapText="1"/>
    </xf>
    <xf numFmtId="164" fontId="27" fillId="6" borderId="4" xfId="2" applyNumberFormat="1" applyFont="1" applyFill="1" applyBorder="1" applyAlignment="1">
      <alignment horizontal="center" vertical="center" wrapText="1"/>
    </xf>
    <xf numFmtId="0" fontId="27" fillId="6" borderId="1" xfId="2" applyFont="1" applyFill="1" applyBorder="1" applyAlignment="1">
      <alignment horizontal="justify" vertical="center" wrapText="1"/>
    </xf>
    <xf numFmtId="0" fontId="37" fillId="6" borderId="1" xfId="2" applyFont="1" applyFill="1" applyBorder="1" applyAlignment="1">
      <alignment horizontal="justify" vertical="center" wrapText="1"/>
    </xf>
    <xf numFmtId="164" fontId="27" fillId="6" borderId="1" xfId="2" applyNumberFormat="1" applyFont="1" applyFill="1" applyBorder="1" applyAlignment="1">
      <alignment horizontal="center" vertical="center" wrapText="1"/>
    </xf>
    <xf numFmtId="164" fontId="27" fillId="6" borderId="12" xfId="2" applyNumberFormat="1" applyFont="1" applyFill="1" applyBorder="1" applyAlignment="1">
      <alignment horizontal="center" vertical="center" wrapText="1"/>
    </xf>
    <xf numFmtId="0" fontId="27" fillId="0" borderId="11" xfId="2" applyFont="1" applyBorder="1" applyAlignment="1">
      <alignment horizontal="center" vertical="center" wrapText="1"/>
    </xf>
    <xf numFmtId="164" fontId="27" fillId="6" borderId="11" xfId="4" applyNumberFormat="1" applyFont="1" applyFill="1" applyBorder="1" applyAlignment="1">
      <alignment horizontal="center" vertical="center" wrapText="1"/>
    </xf>
    <xf numFmtId="164" fontId="27" fillId="6" borderId="1" xfId="4" applyNumberFormat="1" applyFont="1" applyFill="1" applyBorder="1" applyAlignment="1">
      <alignment horizontal="center" vertical="center" wrapText="1"/>
    </xf>
    <xf numFmtId="164" fontId="27" fillId="6" borderId="12" xfId="4" applyNumberFormat="1" applyFont="1" applyFill="1" applyBorder="1" applyAlignment="1">
      <alignment horizontal="center" vertical="center" wrapText="1"/>
    </xf>
    <xf numFmtId="0" fontId="27" fillId="0" borderId="6" xfId="2" applyFont="1" applyBorder="1" applyAlignment="1">
      <alignment horizontal="center" vertical="center" wrapText="1"/>
    </xf>
    <xf numFmtId="0" fontId="27" fillId="8" borderId="6" xfId="2" applyFont="1" applyFill="1" applyBorder="1" applyAlignment="1">
      <alignment horizontal="center" vertical="center" wrapText="1"/>
    </xf>
    <xf numFmtId="164" fontId="27" fillId="0" borderId="6" xfId="2" applyNumberFormat="1" applyFont="1" applyBorder="1" applyAlignment="1">
      <alignment horizontal="center" vertical="center" wrapText="1"/>
    </xf>
    <xf numFmtId="0" fontId="27" fillId="6" borderId="6" xfId="2" applyFont="1" applyFill="1" applyBorder="1" applyAlignment="1">
      <alignment horizontal="justify" vertical="center" wrapText="1"/>
    </xf>
    <xf numFmtId="0" fontId="37" fillId="8" borderId="1" xfId="2" applyFont="1" applyFill="1" applyBorder="1" applyAlignment="1">
      <alignment horizontal="center" vertical="center" wrapText="1"/>
    </xf>
    <xf numFmtId="0" fontId="37" fillId="6" borderId="1" xfId="2" applyFont="1" applyFill="1" applyBorder="1" applyAlignment="1">
      <alignment horizontal="center" vertical="center" wrapText="1"/>
    </xf>
    <xf numFmtId="0" fontId="37" fillId="6" borderId="14" xfId="2" applyFont="1" applyFill="1" applyBorder="1" applyAlignment="1">
      <alignment horizontal="center" vertical="center" wrapText="1"/>
    </xf>
    <xf numFmtId="0" fontId="27" fillId="0" borderId="4" xfId="2" applyFont="1" applyBorder="1" applyAlignment="1">
      <alignment horizontal="left" vertical="center" wrapText="1"/>
    </xf>
    <xf numFmtId="0" fontId="37" fillId="8" borderId="11" xfId="2" applyFont="1" applyFill="1" applyBorder="1" applyAlignment="1">
      <alignment horizontal="center" vertical="center" wrapText="1"/>
    </xf>
    <xf numFmtId="0" fontId="27" fillId="0" borderId="6" xfId="2" applyFont="1" applyBorder="1" applyAlignment="1">
      <alignment horizontal="left" vertical="center" wrapText="1"/>
    </xf>
    <xf numFmtId="0" fontId="27" fillId="6" borderId="12" xfId="2" applyFont="1" applyFill="1" applyBorder="1" applyAlignment="1">
      <alignment horizontal="left" vertical="center" wrapText="1"/>
    </xf>
    <xf numFmtId="14" fontId="27" fillId="6" borderId="4" xfId="2" applyNumberFormat="1" applyFont="1" applyFill="1" applyBorder="1" applyAlignment="1">
      <alignment horizontal="center" vertical="center" wrapText="1"/>
    </xf>
    <xf numFmtId="0" fontId="27" fillId="9" borderId="4" xfId="2" applyFont="1" applyFill="1" applyBorder="1" applyAlignment="1">
      <alignment horizontal="center" vertical="center" wrapText="1"/>
    </xf>
    <xf numFmtId="0" fontId="27" fillId="9" borderId="6" xfId="2" applyFont="1" applyFill="1" applyBorder="1" applyAlignment="1">
      <alignment horizontal="center" vertical="center" wrapText="1"/>
    </xf>
    <xf numFmtId="0" fontId="27" fillId="0" borderId="12" xfId="2" applyFont="1" applyFill="1" applyBorder="1" applyAlignment="1">
      <alignment horizontal="center" vertical="center" wrapText="1"/>
    </xf>
    <xf numFmtId="0" fontId="27" fillId="0" borderId="2" xfId="2" applyFont="1" applyBorder="1" applyAlignment="1">
      <alignment horizontal="center" vertical="center" wrapText="1"/>
    </xf>
    <xf numFmtId="0" fontId="27" fillId="6" borderId="6" xfId="2" applyFont="1" applyFill="1" applyBorder="1" applyAlignment="1">
      <alignment horizontal="left" vertical="center" wrapText="1"/>
    </xf>
    <xf numFmtId="4" fontId="21" fillId="6" borderId="11" xfId="2" applyNumberFormat="1" applyFont="1" applyFill="1" applyBorder="1" applyAlignment="1">
      <alignment horizontal="center" vertical="center" wrapText="1"/>
    </xf>
    <xf numFmtId="0" fontId="27" fillId="0" borderId="1" xfId="2" applyFont="1" applyFill="1" applyBorder="1" applyAlignment="1">
      <alignment horizontal="justify" vertical="center" wrapText="1"/>
    </xf>
    <xf numFmtId="0" fontId="38" fillId="0" borderId="1" xfId="2" applyFont="1" applyFill="1" applyBorder="1" applyAlignment="1">
      <alignment horizontal="justify" vertical="center" wrapText="1"/>
    </xf>
    <xf numFmtId="0" fontId="27" fillId="0" borderId="1" xfId="2" applyFont="1" applyFill="1" applyBorder="1" applyAlignment="1">
      <alignment horizontal="left" vertical="center" wrapText="1"/>
    </xf>
    <xf numFmtId="0" fontId="27" fillId="6" borderId="11" xfId="2" applyFont="1" applyFill="1" applyBorder="1" applyAlignment="1">
      <alignment horizontal="left" vertical="center" wrapText="1"/>
    </xf>
    <xf numFmtId="49" fontId="27" fillId="6" borderId="11" xfId="0" applyNumberFormat="1" applyFont="1" applyFill="1" applyBorder="1" applyAlignment="1">
      <alignment horizontal="center" vertical="center" wrapText="1"/>
    </xf>
    <xf numFmtId="0" fontId="27" fillId="6" borderId="5" xfId="2" applyFont="1" applyFill="1" applyBorder="1" applyAlignment="1">
      <alignment horizontal="justify" vertical="center" wrapText="1"/>
    </xf>
    <xf numFmtId="0" fontId="27" fillId="6" borderId="32" xfId="2" applyFont="1" applyFill="1" applyBorder="1" applyAlignment="1">
      <alignment horizontal="justify" vertical="center" wrapText="1"/>
    </xf>
    <xf numFmtId="0" fontId="27" fillId="6" borderId="3" xfId="2" applyFont="1" applyFill="1" applyBorder="1" applyAlignment="1">
      <alignment horizontal="left" vertical="center" wrapText="1"/>
    </xf>
    <xf numFmtId="49" fontId="27" fillId="6" borderId="32" xfId="2" applyNumberFormat="1" applyFont="1" applyFill="1" applyBorder="1" applyAlignment="1">
      <alignment horizontal="justify" vertical="center" wrapText="1"/>
    </xf>
    <xf numFmtId="4" fontId="27" fillId="6" borderId="38" xfId="2" applyNumberFormat="1" applyFont="1" applyFill="1" applyBorder="1" applyAlignment="1">
      <alignment horizontal="center" vertical="center" wrapText="1"/>
    </xf>
    <xf numFmtId="4" fontId="27" fillId="6" borderId="2" xfId="2" applyNumberFormat="1" applyFont="1" applyFill="1" applyBorder="1" applyAlignment="1">
      <alignment horizontal="center" vertical="center" wrapText="1"/>
    </xf>
    <xf numFmtId="0" fontId="27" fillId="6" borderId="13" xfId="2" applyFont="1" applyFill="1" applyBorder="1" applyAlignment="1">
      <alignment horizontal="justify" vertical="center" wrapText="1"/>
    </xf>
    <xf numFmtId="0" fontId="27" fillId="6" borderId="15" xfId="2" applyFont="1" applyFill="1" applyBorder="1" applyAlignment="1">
      <alignment horizontal="center" vertical="center" wrapText="1"/>
    </xf>
    <xf numFmtId="14" fontId="27" fillId="6" borderId="15" xfId="2" applyNumberFormat="1" applyFont="1" applyFill="1" applyBorder="1" applyAlignment="1">
      <alignment horizontal="center" vertical="center" wrapText="1"/>
    </xf>
    <xf numFmtId="165" fontId="27" fillId="6" borderId="4" xfId="4" applyFont="1" applyFill="1" applyBorder="1" applyAlignment="1">
      <alignment horizontal="left" vertical="center" wrapText="1"/>
    </xf>
    <xf numFmtId="0" fontId="27" fillId="6" borderId="4" xfId="2" applyFont="1" applyFill="1" applyBorder="1" applyAlignment="1">
      <alignment horizontal="center" vertical="center" wrapText="1"/>
    </xf>
    <xf numFmtId="0" fontId="27" fillId="6" borderId="1" xfId="2" applyFont="1" applyFill="1" applyBorder="1" applyAlignment="1">
      <alignment horizontal="center" vertical="center" wrapText="1"/>
    </xf>
    <xf numFmtId="0" fontId="27" fillId="6" borderId="6" xfId="2" applyFont="1" applyFill="1" applyBorder="1" applyAlignment="1">
      <alignment horizontal="center" vertical="center" wrapText="1"/>
    </xf>
    <xf numFmtId="0" fontId="27" fillId="6" borderId="3" xfId="2" applyFont="1" applyFill="1" applyBorder="1" applyAlignment="1">
      <alignment horizontal="center" vertical="center" wrapText="1"/>
    </xf>
    <xf numFmtId="14" fontId="27" fillId="6" borderId="4" xfId="2" applyNumberFormat="1" applyFont="1" applyFill="1" applyBorder="1" applyAlignment="1">
      <alignment horizontal="center" vertical="center" wrapText="1"/>
    </xf>
    <xf numFmtId="14" fontId="27" fillId="6" borderId="1" xfId="2" applyNumberFormat="1" applyFont="1" applyFill="1" applyBorder="1" applyAlignment="1">
      <alignment horizontal="center" vertical="center" wrapText="1"/>
    </xf>
    <xf numFmtId="14" fontId="27" fillId="6" borderId="3" xfId="2" applyNumberFormat="1" applyFont="1" applyFill="1" applyBorder="1" applyAlignment="1">
      <alignment horizontal="center" vertical="center" wrapText="1"/>
    </xf>
    <xf numFmtId="14" fontId="27" fillId="6" borderId="6" xfId="2" applyNumberFormat="1" applyFont="1" applyFill="1" applyBorder="1" applyAlignment="1">
      <alignment horizontal="center" vertical="center" wrapText="1"/>
    </xf>
    <xf numFmtId="0" fontId="27" fillId="6" borderId="34" xfId="2" applyFont="1" applyFill="1" applyBorder="1" applyAlignment="1">
      <alignment horizontal="center" vertical="center" wrapText="1"/>
    </xf>
    <xf numFmtId="0" fontId="27" fillId="6" borderId="15" xfId="2" applyFont="1" applyFill="1" applyBorder="1" applyAlignment="1">
      <alignment horizontal="center" vertical="center" wrapText="1"/>
    </xf>
    <xf numFmtId="0" fontId="27" fillId="6" borderId="14" xfId="2" applyFont="1" applyFill="1" applyBorder="1" applyAlignment="1">
      <alignment horizontal="center" vertical="center" wrapText="1"/>
    </xf>
    <xf numFmtId="0" fontId="27" fillId="6" borderId="12" xfId="2" applyFont="1" applyFill="1" applyBorder="1" applyAlignment="1">
      <alignment horizontal="center" vertical="center" wrapText="1"/>
    </xf>
    <xf numFmtId="14" fontId="27" fillId="6" borderId="14" xfId="2" applyNumberFormat="1" applyFont="1" applyFill="1" applyBorder="1" applyAlignment="1">
      <alignment horizontal="center" vertical="center" wrapText="1"/>
    </xf>
    <xf numFmtId="0" fontId="32" fillId="6" borderId="4" xfId="2" applyFont="1" applyFill="1" applyBorder="1" applyAlignment="1">
      <alignment horizontal="center" vertical="center" wrapText="1"/>
    </xf>
    <xf numFmtId="14" fontId="27" fillId="6" borderId="12" xfId="2" applyNumberFormat="1" applyFont="1" applyFill="1" applyBorder="1" applyAlignment="1">
      <alignment horizontal="center" vertical="center" wrapText="1"/>
    </xf>
    <xf numFmtId="0" fontId="27" fillId="6" borderId="15" xfId="2" applyFont="1" applyFill="1" applyBorder="1" applyAlignment="1">
      <alignment horizontal="left" vertical="center" wrapText="1"/>
    </xf>
    <xf numFmtId="4" fontId="27" fillId="6" borderId="15" xfId="2" applyNumberFormat="1" applyFont="1" applyFill="1" applyBorder="1" applyAlignment="1">
      <alignment horizontal="center" vertical="center" wrapText="1"/>
    </xf>
    <xf numFmtId="14" fontId="27" fillId="6" borderId="1" xfId="2" applyNumberFormat="1" applyFont="1" applyFill="1" applyBorder="1" applyAlignment="1">
      <alignment horizontal="left" vertical="center" wrapText="1"/>
    </xf>
    <xf numFmtId="0" fontId="27" fillId="6" borderId="35" xfId="2" applyFont="1" applyFill="1" applyBorder="1" applyAlignment="1">
      <alignment horizontal="justify" vertical="center" wrapText="1"/>
    </xf>
    <xf numFmtId="0" fontId="27" fillId="0" borderId="14" xfId="2" applyFont="1" applyBorder="1" applyAlignment="1">
      <alignment horizontal="justify" vertical="center" wrapText="1"/>
    </xf>
    <xf numFmtId="0" fontId="27" fillId="0" borderId="14" xfId="2" applyFont="1" applyBorder="1" applyAlignment="1">
      <alignment horizontal="center" vertical="center" wrapText="1"/>
    </xf>
    <xf numFmtId="0" fontId="27" fillId="8" borderId="14" xfId="2" applyFont="1" applyFill="1" applyBorder="1" applyAlignment="1">
      <alignment horizontal="center" vertical="center" wrapText="1"/>
    </xf>
    <xf numFmtId="164" fontId="27" fillId="0" borderId="14" xfId="4" applyNumberFormat="1" applyFont="1" applyFill="1" applyBorder="1" applyAlignment="1">
      <alignment horizontal="center" vertical="center" wrapText="1"/>
    </xf>
    <xf numFmtId="164" fontId="27" fillId="0" borderId="12" xfId="2" applyNumberFormat="1" applyFont="1" applyBorder="1" applyAlignment="1">
      <alignment horizontal="center" vertical="center" wrapText="1"/>
    </xf>
    <xf numFmtId="164" fontId="27" fillId="0" borderId="1" xfId="2" applyNumberFormat="1" applyFont="1" applyBorder="1" applyAlignment="1">
      <alignment horizontal="center" vertical="center" wrapText="1"/>
    </xf>
    <xf numFmtId="0" fontId="27" fillId="6" borderId="11" xfId="2" applyNumberFormat="1" applyFont="1" applyFill="1" applyBorder="1" applyAlignment="1">
      <alignment horizontal="left" vertical="center" wrapText="1"/>
    </xf>
    <xf numFmtId="0" fontId="27" fillId="6" borderId="39" xfId="2" applyFont="1" applyFill="1" applyBorder="1" applyAlignment="1">
      <alignment horizontal="center" vertical="center" wrapText="1"/>
    </xf>
    <xf numFmtId="0" fontId="27" fillId="6" borderId="40" xfId="2" applyFont="1" applyFill="1" applyBorder="1" applyAlignment="1">
      <alignment horizontal="justify" vertical="center" wrapText="1"/>
    </xf>
    <xf numFmtId="49" fontId="27" fillId="6" borderId="11" xfId="2" applyNumberFormat="1" applyFont="1" applyFill="1" applyBorder="1" applyAlignment="1">
      <alignment horizontal="left" vertical="center" wrapText="1"/>
    </xf>
    <xf numFmtId="4" fontId="32" fillId="6" borderId="15" xfId="2" applyNumberFormat="1" applyFont="1" applyFill="1" applyBorder="1" applyAlignment="1">
      <alignment horizontal="center" vertical="center" wrapText="1"/>
    </xf>
    <xf numFmtId="169" fontId="27" fillId="6" borderId="1" xfId="4" applyNumberFormat="1" applyFont="1" applyFill="1" applyBorder="1" applyAlignment="1">
      <alignment horizontal="center" vertical="center" wrapText="1"/>
    </xf>
    <xf numFmtId="0" fontId="27" fillId="6" borderId="30" xfId="2" applyFont="1" applyFill="1" applyBorder="1" applyAlignment="1">
      <alignment horizontal="justify" vertical="center" wrapText="1"/>
    </xf>
    <xf numFmtId="0" fontId="27" fillId="6" borderId="14" xfId="2" applyNumberFormat="1" applyFont="1" applyFill="1" applyBorder="1" applyAlignment="1">
      <alignment horizontal="center" vertical="center" wrapText="1"/>
    </xf>
    <xf numFmtId="169" fontId="27" fillId="6" borderId="12" xfId="2" applyNumberFormat="1" applyFont="1" applyFill="1" applyBorder="1" applyAlignment="1">
      <alignment horizontal="center" vertical="center" wrapText="1"/>
    </xf>
    <xf numFmtId="0" fontId="27" fillId="6" borderId="37" xfId="2" applyFont="1" applyFill="1" applyBorder="1" applyAlignment="1">
      <alignment horizontal="center" vertical="center" wrapText="1"/>
    </xf>
    <xf numFmtId="0" fontId="27" fillId="6" borderId="2" xfId="2" applyFont="1" applyFill="1" applyBorder="1" applyAlignment="1">
      <alignment horizontal="center" vertical="center" wrapText="1"/>
    </xf>
    <xf numFmtId="49" fontId="27" fillId="6" borderId="39" xfId="2" applyNumberFormat="1" applyFont="1" applyFill="1" applyBorder="1" applyAlignment="1">
      <alignment horizontal="justify" vertical="center" wrapText="1"/>
    </xf>
    <xf numFmtId="49" fontId="27" fillId="6" borderId="2" xfId="2" applyNumberFormat="1" applyFont="1" applyFill="1" applyBorder="1" applyAlignment="1">
      <alignment horizontal="center" vertical="center" wrapText="1"/>
    </xf>
    <xf numFmtId="49" fontId="27" fillId="6" borderId="39" xfId="0" applyNumberFormat="1" applyFont="1" applyFill="1" applyBorder="1" applyAlignment="1">
      <alignment horizontal="justify" vertical="center" wrapText="1"/>
    </xf>
    <xf numFmtId="0" fontId="27" fillId="6" borderId="38" xfId="2" applyFont="1" applyFill="1" applyBorder="1" applyAlignment="1">
      <alignment horizontal="justify" vertical="center" wrapText="1"/>
    </xf>
    <xf numFmtId="170" fontId="2" fillId="0" borderId="37" xfId="12" applyNumberFormat="1" applyBorder="1" applyAlignment="1">
      <alignment horizontal="center" vertical="center"/>
    </xf>
    <xf numFmtId="0" fontId="27" fillId="6" borderId="42" xfId="2" applyFont="1" applyFill="1" applyBorder="1" applyAlignment="1">
      <alignment horizontal="center" vertical="center" wrapText="1"/>
    </xf>
    <xf numFmtId="170" fontId="2" fillId="0" borderId="4" xfId="12" applyNumberFormat="1" applyBorder="1" applyAlignment="1">
      <alignment horizontal="center" vertical="center"/>
    </xf>
    <xf numFmtId="170" fontId="2" fillId="0" borderId="12" xfId="12" applyNumberFormat="1" applyBorder="1" applyAlignment="1">
      <alignment horizontal="center" vertical="center"/>
    </xf>
    <xf numFmtId="171" fontId="2" fillId="0" borderId="4" xfId="12" applyNumberFormat="1" applyBorder="1" applyAlignment="1">
      <alignment horizontal="center" vertical="center"/>
    </xf>
    <xf numFmtId="171" fontId="2" fillId="0" borderId="12" xfId="12" applyNumberFormat="1" applyBorder="1" applyAlignment="1">
      <alignment horizontal="center" vertical="center"/>
    </xf>
    <xf numFmtId="0" fontId="27" fillId="6" borderId="43" xfId="2" applyFont="1" applyFill="1" applyBorder="1" applyAlignment="1">
      <alignment horizontal="center" vertical="center" wrapText="1"/>
    </xf>
    <xf numFmtId="170" fontId="1" fillId="0" borderId="12" xfId="12" applyNumberFormat="1" applyFont="1" applyBorder="1" applyAlignment="1">
      <alignment horizontal="center" vertical="center" wrapText="1"/>
    </xf>
    <xf numFmtId="170" fontId="2" fillId="0" borderId="42" xfId="12" applyNumberFormat="1" applyBorder="1" applyAlignment="1">
      <alignment horizontal="center" vertical="center"/>
    </xf>
    <xf numFmtId="171" fontId="2" fillId="0" borderId="37" xfId="12" applyNumberFormat="1" applyBorder="1" applyAlignment="1">
      <alignment horizontal="center" vertical="center"/>
    </xf>
    <xf numFmtId="171" fontId="2" fillId="0" borderId="42" xfId="12" applyNumberFormat="1" applyBorder="1" applyAlignment="1">
      <alignment horizontal="center" vertical="center"/>
    </xf>
    <xf numFmtId="15" fontId="2" fillId="0" borderId="37" xfId="12" applyNumberFormat="1" applyBorder="1" applyAlignment="1">
      <alignment horizontal="center" vertical="center"/>
    </xf>
    <xf numFmtId="15" fontId="2" fillId="0" borderId="42" xfId="12" applyNumberFormat="1" applyBorder="1" applyAlignment="1">
      <alignment horizontal="center" vertical="center"/>
    </xf>
    <xf numFmtId="0" fontId="3" fillId="6" borderId="37" xfId="1" applyFont="1" applyFill="1" applyBorder="1" applyAlignment="1">
      <alignment horizontal="center" vertical="center" wrapText="1"/>
    </xf>
    <xf numFmtId="167" fontId="3" fillId="6" borderId="11" xfId="0" applyNumberFormat="1" applyFont="1" applyFill="1" applyBorder="1" applyAlignment="1">
      <alignment horizontal="center" vertical="center"/>
    </xf>
    <xf numFmtId="0" fontId="27" fillId="6" borderId="9" xfId="2" applyFont="1" applyFill="1" applyBorder="1" applyAlignment="1">
      <alignment horizontal="left" vertical="center" wrapText="1"/>
    </xf>
    <xf numFmtId="0" fontId="27" fillId="0" borderId="9" xfId="2" applyFont="1" applyFill="1" applyBorder="1" applyAlignment="1">
      <alignment horizontal="justify" vertical="center" wrapText="1"/>
    </xf>
    <xf numFmtId="0" fontId="27" fillId="0" borderId="12" xfId="2" applyFont="1" applyFill="1" applyBorder="1" applyAlignment="1">
      <alignment horizontal="justify" vertical="center" wrapText="1"/>
    </xf>
    <xf numFmtId="0" fontId="27" fillId="6" borderId="6" xfId="2" applyNumberFormat="1" applyFont="1" applyFill="1" applyBorder="1" applyAlignment="1">
      <alignment horizontal="left" vertical="center" wrapText="1"/>
    </xf>
    <xf numFmtId="0" fontId="3" fillId="6" borderId="4" xfId="1" applyFont="1" applyFill="1" applyBorder="1" applyAlignment="1">
      <alignment horizontal="center" vertical="center" wrapText="1"/>
    </xf>
    <xf numFmtId="0" fontId="8" fillId="0" borderId="0" xfId="1" applyFont="1" applyAlignment="1">
      <alignment horizontal="center" vertical="center" wrapText="1"/>
    </xf>
    <xf numFmtId="0" fontId="11" fillId="2" borderId="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0" borderId="0" xfId="0" applyFont="1" applyAlignment="1">
      <alignment horizontal="center"/>
    </xf>
    <xf numFmtId="10" fontId="11" fillId="2" borderId="3" xfId="11" applyNumberFormat="1" applyFont="1" applyFill="1" applyBorder="1" applyAlignment="1">
      <alignment horizontal="center" vertical="center" wrapText="1"/>
    </xf>
    <xf numFmtId="10" fontId="11" fillId="2" borderId="11" xfId="11" applyNumberFormat="1" applyFont="1" applyFill="1" applyBorder="1" applyAlignment="1">
      <alignment horizontal="center" vertical="center" wrapText="1"/>
    </xf>
    <xf numFmtId="0" fontId="27" fillId="6" borderId="15" xfId="2" applyFont="1" applyFill="1" applyBorder="1" applyAlignment="1">
      <alignment horizontal="center" vertical="center" wrapText="1"/>
    </xf>
    <xf numFmtId="0" fontId="27" fillId="6" borderId="14" xfId="2" applyFont="1" applyFill="1" applyBorder="1" applyAlignment="1">
      <alignment horizontal="center" vertical="center" wrapText="1"/>
    </xf>
    <xf numFmtId="0" fontId="27" fillId="6" borderId="12" xfId="2" applyFont="1" applyFill="1" applyBorder="1" applyAlignment="1">
      <alignment horizontal="center" vertical="center" wrapText="1"/>
    </xf>
    <xf numFmtId="0" fontId="25" fillId="6" borderId="24" xfId="1" applyFont="1" applyFill="1" applyBorder="1" applyAlignment="1">
      <alignment horizontal="center" vertical="center" wrapText="1"/>
    </xf>
    <xf numFmtId="0" fontId="25" fillId="6" borderId="22" xfId="1" applyFont="1" applyFill="1" applyBorder="1" applyAlignment="1">
      <alignment horizontal="center" vertical="center" wrapText="1"/>
    </xf>
    <xf numFmtId="0" fontId="25" fillId="6" borderId="23" xfId="1" applyFont="1" applyFill="1" applyBorder="1" applyAlignment="1">
      <alignment horizontal="center" vertical="center" wrapText="1"/>
    </xf>
    <xf numFmtId="0" fontId="27" fillId="6" borderId="4" xfId="2" applyFont="1" applyFill="1" applyBorder="1" applyAlignment="1">
      <alignment horizontal="center" vertical="center" wrapText="1"/>
    </xf>
    <xf numFmtId="0" fontId="27" fillId="6" borderId="1" xfId="2" applyFont="1" applyFill="1" applyBorder="1" applyAlignment="1">
      <alignment horizontal="center" vertical="center" wrapText="1"/>
    </xf>
    <xf numFmtId="0" fontId="27" fillId="6" borderId="6" xfId="2" applyFont="1" applyFill="1" applyBorder="1" applyAlignment="1">
      <alignment horizontal="center" vertical="center" wrapText="1"/>
    </xf>
    <xf numFmtId="0" fontId="27" fillId="6" borderId="21" xfId="2" applyFont="1" applyFill="1" applyBorder="1" applyAlignment="1">
      <alignment horizontal="center" vertical="center" wrapText="1"/>
    </xf>
    <xf numFmtId="0" fontId="27" fillId="6" borderId="19" xfId="2" applyFont="1" applyFill="1" applyBorder="1" applyAlignment="1">
      <alignment horizontal="center" vertical="center" wrapText="1"/>
    </xf>
    <xf numFmtId="0" fontId="27" fillId="6" borderId="20" xfId="2" applyFont="1" applyFill="1" applyBorder="1" applyAlignment="1">
      <alignment horizontal="center" vertical="center" wrapText="1"/>
    </xf>
    <xf numFmtId="0" fontId="27" fillId="6" borderId="21" xfId="1" applyFont="1" applyFill="1" applyBorder="1" applyAlignment="1">
      <alignment horizontal="center" vertical="center" wrapText="1"/>
    </xf>
    <xf numFmtId="0" fontId="27" fillId="6" borderId="19" xfId="1" applyFont="1" applyFill="1" applyBorder="1" applyAlignment="1">
      <alignment horizontal="center" vertical="center" wrapText="1"/>
    </xf>
    <xf numFmtId="0" fontId="27" fillId="6" borderId="31" xfId="1" applyFont="1" applyFill="1" applyBorder="1" applyAlignment="1">
      <alignment horizontal="center" vertical="center" wrapText="1"/>
    </xf>
    <xf numFmtId="0" fontId="27" fillId="6" borderId="20" xfId="1" applyFont="1" applyFill="1" applyBorder="1" applyAlignment="1">
      <alignment horizontal="center" vertical="center" wrapText="1"/>
    </xf>
    <xf numFmtId="0" fontId="27" fillId="6" borderId="3" xfId="2" applyFont="1" applyFill="1" applyBorder="1" applyAlignment="1">
      <alignment horizontal="center" vertical="center" wrapText="1"/>
    </xf>
    <xf numFmtId="14" fontId="27" fillId="6" borderId="4" xfId="2" applyNumberFormat="1" applyFont="1" applyFill="1" applyBorder="1" applyAlignment="1">
      <alignment horizontal="center" vertical="center" wrapText="1"/>
    </xf>
    <xf numFmtId="14" fontId="27" fillId="6" borderId="1" xfId="2" applyNumberFormat="1" applyFont="1" applyFill="1" applyBorder="1" applyAlignment="1">
      <alignment horizontal="center" vertical="center" wrapText="1"/>
    </xf>
    <xf numFmtId="14" fontId="27" fillId="6" borderId="3" xfId="2" applyNumberFormat="1" applyFont="1" applyFill="1" applyBorder="1" applyAlignment="1">
      <alignment horizontal="center" vertical="center" wrapText="1"/>
    </xf>
    <xf numFmtId="14" fontId="27" fillId="6" borderId="6" xfId="2" applyNumberFormat="1" applyFont="1" applyFill="1" applyBorder="1" applyAlignment="1">
      <alignment horizontal="center" vertical="center" wrapText="1"/>
    </xf>
    <xf numFmtId="0" fontId="21" fillId="6" borderId="25" xfId="1" applyFont="1" applyFill="1" applyBorder="1" applyAlignment="1">
      <alignment horizontal="center" vertical="center" wrapText="1"/>
    </xf>
    <xf numFmtId="0" fontId="21" fillId="6" borderId="18" xfId="1" applyFont="1" applyFill="1" applyBorder="1" applyAlignment="1">
      <alignment horizontal="center" vertical="center" wrapText="1"/>
    </xf>
    <xf numFmtId="0" fontId="27" fillId="6" borderId="31" xfId="2" applyFont="1" applyFill="1" applyBorder="1" applyAlignment="1">
      <alignment horizontal="center" vertical="center" wrapText="1"/>
    </xf>
    <xf numFmtId="0" fontId="27" fillId="6" borderId="33" xfId="2" applyFont="1" applyFill="1" applyBorder="1" applyAlignment="1">
      <alignment horizontal="center" vertical="center" wrapText="1"/>
    </xf>
    <xf numFmtId="0" fontId="27" fillId="6" borderId="29" xfId="2" applyFont="1" applyFill="1" applyBorder="1" applyAlignment="1">
      <alignment horizontal="center" vertical="center" wrapText="1"/>
    </xf>
    <xf numFmtId="0" fontId="27" fillId="6" borderId="34" xfId="2" applyFont="1" applyFill="1" applyBorder="1" applyAlignment="1">
      <alignment horizontal="center" vertical="center" wrapText="1"/>
    </xf>
    <xf numFmtId="0" fontId="21" fillId="6" borderId="24" xfId="0" applyFont="1" applyFill="1" applyBorder="1" applyAlignment="1">
      <alignment horizontal="center" vertical="center" wrapText="1"/>
    </xf>
    <xf numFmtId="0" fontId="21" fillId="6" borderId="22"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5" xfId="0" applyFont="1" applyFill="1" applyBorder="1" applyAlignment="1">
      <alignment horizontal="center" vertical="center" wrapText="1"/>
    </xf>
    <xf numFmtId="0" fontId="21" fillId="6" borderId="18"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27" fillId="6" borderId="6" xfId="0" applyFont="1" applyFill="1" applyBorder="1" applyAlignment="1">
      <alignment horizontal="center" vertical="center" wrapText="1"/>
    </xf>
    <xf numFmtId="14" fontId="27" fillId="6" borderId="14" xfId="2" applyNumberFormat="1" applyFont="1" applyFill="1" applyBorder="1" applyAlignment="1">
      <alignment horizontal="center" vertical="center" wrapText="1"/>
    </xf>
    <xf numFmtId="0" fontId="27" fillId="6" borderId="41" xfId="2" applyFont="1" applyFill="1" applyBorder="1" applyAlignment="1">
      <alignment horizontal="center" vertical="center" wrapText="1"/>
    </xf>
    <xf numFmtId="0" fontId="32" fillId="6" borderId="4" xfId="2" applyFont="1" applyFill="1" applyBorder="1" applyAlignment="1">
      <alignment horizontal="center" vertical="center" wrapText="1"/>
    </xf>
    <xf numFmtId="0" fontId="32" fillId="6" borderId="14" xfId="2" applyFont="1" applyFill="1" applyBorder="1" applyAlignment="1">
      <alignment horizontal="center" vertical="center" wrapText="1"/>
    </xf>
    <xf numFmtId="0" fontId="32" fillId="6" borderId="6" xfId="2" applyFont="1" applyFill="1" applyBorder="1" applyAlignment="1">
      <alignment horizontal="center" vertical="center" wrapText="1"/>
    </xf>
    <xf numFmtId="14" fontId="32" fillId="6" borderId="4" xfId="2" applyNumberFormat="1" applyFont="1" applyFill="1" applyBorder="1" applyAlignment="1">
      <alignment horizontal="center" vertical="center" wrapText="1"/>
    </xf>
    <xf numFmtId="14" fontId="32" fillId="6" borderId="14" xfId="2" applyNumberFormat="1" applyFont="1" applyFill="1" applyBorder="1" applyAlignment="1">
      <alignment horizontal="center" vertical="center" wrapText="1"/>
    </xf>
    <xf numFmtId="14" fontId="32" fillId="6" borderId="6" xfId="2" applyNumberFormat="1" applyFont="1" applyFill="1" applyBorder="1" applyAlignment="1">
      <alignment horizontal="center" vertical="center" wrapText="1"/>
    </xf>
    <xf numFmtId="14" fontId="27" fillId="6" borderId="15" xfId="2" applyNumberFormat="1" applyFont="1" applyFill="1" applyBorder="1" applyAlignment="1">
      <alignment horizontal="center" vertical="center" wrapText="1"/>
    </xf>
    <xf numFmtId="14" fontId="27" fillId="6" borderId="12" xfId="2" applyNumberFormat="1" applyFont="1" applyFill="1" applyBorder="1" applyAlignment="1">
      <alignment horizontal="center" vertical="center" wrapText="1"/>
    </xf>
    <xf numFmtId="49" fontId="27" fillId="6" borderId="15" xfId="2" applyNumberFormat="1" applyFont="1" applyFill="1" applyBorder="1" applyAlignment="1">
      <alignment horizontal="center" vertical="center" wrapText="1"/>
    </xf>
    <xf numFmtId="49" fontId="27" fillId="6" borderId="14" xfId="2" applyNumberFormat="1" applyFont="1" applyFill="1" applyBorder="1" applyAlignment="1">
      <alignment horizontal="center" vertical="center" wrapText="1"/>
    </xf>
    <xf numFmtId="49" fontId="27" fillId="6" borderId="12" xfId="2" applyNumberFormat="1" applyFont="1" applyFill="1" applyBorder="1" applyAlignment="1">
      <alignment horizontal="center" vertical="center" wrapText="1"/>
    </xf>
    <xf numFmtId="0" fontId="7" fillId="6" borderId="0" xfId="1" applyFont="1" applyFill="1" applyAlignment="1">
      <alignment horizontal="left" vertical="center" wrapText="1"/>
    </xf>
    <xf numFmtId="0" fontId="9" fillId="0" borderId="13" xfId="1" applyFont="1" applyFill="1" applyBorder="1" applyAlignment="1">
      <alignment horizontal="left" vertical="center" wrapText="1"/>
    </xf>
    <xf numFmtId="0" fontId="9" fillId="0" borderId="7" xfId="1" applyFont="1" applyFill="1" applyBorder="1" applyAlignment="1">
      <alignment horizontal="left" vertical="center" wrapText="1"/>
    </xf>
    <xf numFmtId="0" fontId="9" fillId="0" borderId="11" xfId="1" applyFont="1" applyBorder="1" applyAlignment="1">
      <alignment horizontal="left" vertical="center" wrapText="1"/>
    </xf>
    <xf numFmtId="0" fontId="9" fillId="0" borderId="1" xfId="1" applyFont="1" applyBorder="1" applyAlignment="1">
      <alignment horizontal="left" vertical="center" wrapText="1"/>
    </xf>
    <xf numFmtId="0" fontId="9" fillId="0" borderId="5" xfId="1" applyFont="1" applyFill="1" applyBorder="1" applyAlignment="1">
      <alignment horizontal="left" vertical="center" wrapText="1"/>
    </xf>
    <xf numFmtId="4" fontId="9" fillId="0" borderId="4" xfId="1" applyNumberFormat="1" applyFont="1" applyBorder="1" applyAlignment="1">
      <alignment horizontal="center" vertical="center" wrapText="1"/>
    </xf>
    <xf numFmtId="4" fontId="9" fillId="0" borderId="1" xfId="1" applyNumberFormat="1" applyFont="1" applyBorder="1" applyAlignment="1">
      <alignment horizontal="center" vertical="center" wrapText="1"/>
    </xf>
    <xf numFmtId="4" fontId="9" fillId="0" borderId="6" xfId="1" applyNumberFormat="1" applyFont="1" applyBorder="1" applyAlignment="1">
      <alignment horizontal="center" vertical="center" wrapText="1"/>
    </xf>
    <xf numFmtId="0" fontId="9" fillId="0" borderId="4" xfId="1" applyFont="1" applyBorder="1" applyAlignment="1">
      <alignment horizontal="left" vertical="center" wrapText="1"/>
    </xf>
    <xf numFmtId="0" fontId="9" fillId="0" borderId="6" xfId="1" applyFont="1" applyBorder="1" applyAlignment="1">
      <alignment horizontal="left" vertical="center" wrapText="1"/>
    </xf>
    <xf numFmtId="0" fontId="7" fillId="5" borderId="27" xfId="1" applyFont="1" applyFill="1" applyBorder="1" applyAlignment="1">
      <alignment horizontal="center" vertical="center" wrapText="1"/>
    </xf>
    <xf numFmtId="0" fontId="7" fillId="0" borderId="1" xfId="1" applyFont="1" applyBorder="1" applyAlignment="1">
      <alignment horizontal="center" vertical="center" wrapText="1"/>
    </xf>
    <xf numFmtId="0" fontId="7" fillId="0" borderId="11" xfId="1" applyFont="1" applyBorder="1" applyAlignment="1">
      <alignment horizontal="center" vertical="center" wrapText="1"/>
    </xf>
    <xf numFmtId="4" fontId="23" fillId="0" borderId="15" xfId="1" applyNumberFormat="1" applyFont="1" applyBorder="1" applyAlignment="1">
      <alignment horizontal="right" vertical="center" wrapText="1"/>
    </xf>
    <xf numFmtId="4" fontId="23" fillId="0" borderId="14" xfId="1" applyNumberFormat="1" applyFont="1" applyBorder="1" applyAlignment="1">
      <alignment horizontal="right" vertical="center" wrapText="1"/>
    </xf>
    <xf numFmtId="4" fontId="23" fillId="0" borderId="12" xfId="1" applyNumberFormat="1" applyFont="1" applyBorder="1" applyAlignment="1">
      <alignment horizontal="right" vertical="center" wrapText="1"/>
    </xf>
    <xf numFmtId="0" fontId="9" fillId="0" borderId="21"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4" xfId="1" applyFont="1" applyBorder="1" applyAlignment="1">
      <alignment horizontal="center" vertical="center" wrapText="1"/>
    </xf>
    <xf numFmtId="0" fontId="9" fillId="0" borderId="1" xfId="1" applyFont="1" applyBorder="1" applyAlignment="1">
      <alignment horizontal="center" vertical="center" wrapText="1"/>
    </xf>
    <xf numFmtId="0" fontId="9" fillId="0" borderId="6" xfId="1" applyFont="1" applyBorder="1" applyAlignment="1">
      <alignment horizontal="center" vertical="center" wrapText="1"/>
    </xf>
    <xf numFmtId="0" fontId="21" fillId="0" borderId="0" xfId="1" applyFont="1" applyAlignment="1">
      <alignment horizontal="center" vertical="center" wrapText="1"/>
    </xf>
    <xf numFmtId="0" fontId="25" fillId="0" borderId="0" xfId="1" applyFont="1" applyAlignment="1">
      <alignment horizontal="center" vertical="center" wrapText="1"/>
    </xf>
    <xf numFmtId="0" fontId="7" fillId="2" borderId="27" xfId="1" applyFont="1" applyFill="1" applyBorder="1" applyAlignment="1">
      <alignment horizontal="center" vertical="center" wrapText="1"/>
    </xf>
    <xf numFmtId="4" fontId="9" fillId="0" borderId="15" xfId="1" applyNumberFormat="1" applyFont="1" applyBorder="1" applyAlignment="1">
      <alignment horizontal="right" vertical="center" wrapText="1"/>
    </xf>
    <xf numFmtId="4" fontId="9" fillId="0" borderId="14" xfId="1" applyNumberFormat="1" applyFont="1" applyBorder="1" applyAlignment="1">
      <alignment horizontal="right" vertical="center" wrapText="1"/>
    </xf>
    <xf numFmtId="4" fontId="9" fillId="0" borderId="12" xfId="1" applyNumberFormat="1" applyFont="1" applyBorder="1" applyAlignment="1">
      <alignment horizontal="right" vertical="center" wrapText="1"/>
    </xf>
    <xf numFmtId="0" fontId="9" fillId="0" borderId="5" xfId="1" applyFont="1" applyBorder="1" applyAlignment="1">
      <alignment horizontal="left" vertical="center" wrapText="1"/>
    </xf>
    <xf numFmtId="0" fontId="9" fillId="0" borderId="7" xfId="1" applyFont="1" applyBorder="1" applyAlignment="1">
      <alignment horizontal="left" vertical="center" wrapText="1"/>
    </xf>
    <xf numFmtId="0" fontId="9" fillId="0" borderId="4" xfId="1" applyFont="1" applyFill="1" applyBorder="1" applyAlignment="1">
      <alignment horizontal="center" vertical="center" wrapText="1"/>
    </xf>
    <xf numFmtId="0" fontId="9" fillId="0" borderId="6" xfId="1" applyFont="1" applyFill="1" applyBorder="1" applyAlignment="1">
      <alignment horizontal="center" vertical="center" wrapText="1"/>
    </xf>
    <xf numFmtId="4" fontId="22" fillId="0" borderId="15" xfId="1" applyNumberFormat="1" applyFont="1" applyBorder="1" applyAlignment="1">
      <alignment horizontal="right" vertical="center" wrapText="1"/>
    </xf>
    <xf numFmtId="4" fontId="22" fillId="0" borderId="12" xfId="1" applyNumberFormat="1" applyFont="1" applyBorder="1" applyAlignment="1">
      <alignment horizontal="right" vertical="center" wrapText="1"/>
    </xf>
  </cellXfs>
  <cellStyles count="13">
    <cellStyle name="Cancel" xfId="1"/>
    <cellStyle name="Cancel 2" xfId="2"/>
    <cellStyle name="Euro" xfId="3"/>
    <cellStyle name="Millares" xfId="4" builtinId="3"/>
    <cellStyle name="Millares 2" xfId="5"/>
    <cellStyle name="Millares 3" xfId="6"/>
    <cellStyle name="Normal" xfId="0" builtinId="0"/>
    <cellStyle name="Normal 2" xfId="7"/>
    <cellStyle name="Normal 3" xfId="8"/>
    <cellStyle name="Normal 4" xfId="12"/>
    <cellStyle name="Normal 6" xfId="9"/>
    <cellStyle name="Normal 6 2" xfId="10"/>
    <cellStyle name="Porcentaje" xfId="11" builtinId="5"/>
  </cellStyles>
  <dxfs count="0"/>
  <tableStyles count="0" defaultTableStyle="TableStyleMedium2" defaultPivotStyle="PivotStyleLight16"/>
  <colors>
    <mruColors>
      <color rgb="FF66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231321</xdr:colOff>
      <xdr:row>0</xdr:row>
      <xdr:rowOff>0</xdr:rowOff>
    </xdr:from>
    <xdr:to>
      <xdr:col>4</xdr:col>
      <xdr:colOff>1728107</xdr:colOff>
      <xdr:row>1</xdr:row>
      <xdr:rowOff>707571</xdr:rowOff>
    </xdr:to>
    <xdr:pic>
      <xdr:nvPicPr>
        <xdr:cNvPr id="1044" name="Imagen 1" descr="LOGO-NUEVO-ESSALUD">
          <a:extLst>
            <a:ext uri="{FF2B5EF4-FFF2-40B4-BE49-F238E27FC236}">
              <a16:creationId xmlns:a16="http://schemas.microsoft.com/office/drawing/2014/main" id="{00000000-0008-0000-0300-00001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1321" y="0"/>
          <a:ext cx="2544536" cy="1347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13"/>
  <sheetViews>
    <sheetView workbookViewId="0">
      <selection activeCell="F5" sqref="F5:F6"/>
    </sheetView>
  </sheetViews>
  <sheetFormatPr baseColWidth="10" defaultRowHeight="12.75" x14ac:dyDescent="0.2"/>
  <cols>
    <col min="2" max="2" width="35.140625" customWidth="1"/>
    <col min="5" max="5" width="12.85546875" customWidth="1"/>
    <col min="6" max="6" width="12.7109375" customWidth="1"/>
    <col min="7" max="7" width="33.28515625" customWidth="1"/>
  </cols>
  <sheetData>
    <row r="5" spans="2:7" ht="25.5" x14ac:dyDescent="0.2">
      <c r="B5" s="25" t="s">
        <v>20</v>
      </c>
      <c r="C5" s="25" t="s">
        <v>54</v>
      </c>
      <c r="D5" s="25" t="s">
        <v>93</v>
      </c>
      <c r="E5" s="29" t="s">
        <v>125</v>
      </c>
      <c r="F5" s="25" t="s">
        <v>25</v>
      </c>
      <c r="G5" s="25" t="s">
        <v>78</v>
      </c>
    </row>
    <row r="6" spans="2:7" ht="84.6" customHeight="1" x14ac:dyDescent="0.2">
      <c r="B6" s="3" t="s">
        <v>28</v>
      </c>
      <c r="C6" s="4">
        <v>5526271.46</v>
      </c>
      <c r="D6" s="4">
        <v>2210508.5840000003</v>
      </c>
      <c r="E6" s="24">
        <f>+C6-D6</f>
        <v>3315762.8759999997</v>
      </c>
      <c r="F6" s="8" t="s">
        <v>97</v>
      </c>
      <c r="G6" s="30" t="s">
        <v>106</v>
      </c>
    </row>
    <row r="7" spans="2:7" ht="60.6" customHeight="1" x14ac:dyDescent="0.2">
      <c r="B7" s="3" t="s">
        <v>65</v>
      </c>
      <c r="C7" s="4">
        <v>9523547</v>
      </c>
      <c r="D7" s="4">
        <v>1904709.4</v>
      </c>
      <c r="E7" s="24">
        <f>+C7-D7</f>
        <v>7618837.5999999996</v>
      </c>
      <c r="F7" s="6" t="s">
        <v>26</v>
      </c>
      <c r="G7" s="13" t="s">
        <v>130</v>
      </c>
    </row>
    <row r="8" spans="2:7" ht="102.6" customHeight="1" x14ac:dyDescent="0.2">
      <c r="B8" s="3" t="s">
        <v>6</v>
      </c>
      <c r="C8" s="4">
        <v>8365692</v>
      </c>
      <c r="D8" s="4">
        <f>+C8*0.2</f>
        <v>1673138.4000000001</v>
      </c>
      <c r="E8" s="24">
        <f>+C8-D8</f>
        <v>6692553.5999999996</v>
      </c>
      <c r="F8" s="8" t="s">
        <v>102</v>
      </c>
      <c r="G8" s="7" t="s">
        <v>131</v>
      </c>
    </row>
    <row r="9" spans="2:7" ht="18" customHeight="1" x14ac:dyDescent="0.2">
      <c r="B9" s="3" t="s">
        <v>128</v>
      </c>
      <c r="C9" s="4"/>
      <c r="D9" s="4"/>
      <c r="E9" s="24">
        <v>845084.59</v>
      </c>
      <c r="F9" s="8"/>
      <c r="G9" s="7"/>
    </row>
    <row r="10" spans="2:7" ht="21" customHeight="1" x14ac:dyDescent="0.2">
      <c r="B10" s="33" t="s">
        <v>129</v>
      </c>
      <c r="C10" s="32"/>
      <c r="D10" s="32"/>
      <c r="E10" s="31">
        <f>SUM(E6:E9)</f>
        <v>18472238.665999997</v>
      </c>
      <c r="F10" s="32"/>
      <c r="G10" s="32"/>
    </row>
    <row r="13" spans="2:7" x14ac:dyDescent="0.2">
      <c r="E13" s="27"/>
    </row>
  </sheetData>
  <phoneticPr fontId="13"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4"/>
  <sheetViews>
    <sheetView zoomScale="96" zoomScaleNormal="96" workbookViewId="0">
      <selection activeCell="F5" sqref="F5:F6"/>
    </sheetView>
  </sheetViews>
  <sheetFormatPr baseColWidth="10" defaultRowHeight="12.75" x14ac:dyDescent="0.2"/>
  <cols>
    <col min="2" max="2" width="4.5703125" style="5" customWidth="1"/>
    <col min="3" max="3" width="11" style="5" customWidth="1"/>
    <col min="4" max="4" width="32.140625" style="1" customWidth="1"/>
    <col min="5" max="5" width="9.140625" style="2" customWidth="1"/>
    <col min="6" max="6" width="9.5703125" style="2" customWidth="1"/>
    <col min="7" max="7" width="39" style="15" customWidth="1"/>
    <col min="8" max="8" width="23.7109375" style="15" customWidth="1"/>
    <col min="9" max="10" width="11" style="14" customWidth="1"/>
  </cols>
  <sheetData>
    <row r="2" spans="2:11" ht="15.6" customHeight="1" x14ac:dyDescent="0.2">
      <c r="B2" s="356"/>
      <c r="C2" s="356"/>
      <c r="D2" s="356"/>
      <c r="E2" s="356"/>
      <c r="F2" s="356"/>
      <c r="G2" s="356"/>
      <c r="H2"/>
      <c r="I2" s="9"/>
      <c r="J2" s="9"/>
    </row>
    <row r="3" spans="2:11" ht="21.75" customHeight="1" x14ac:dyDescent="0.2">
      <c r="B3" s="356" t="s">
        <v>287</v>
      </c>
      <c r="C3" s="356"/>
      <c r="D3" s="356"/>
      <c r="E3" s="356"/>
      <c r="F3" s="356"/>
      <c r="G3" s="356"/>
      <c r="H3" s="356"/>
      <c r="I3" s="9"/>
      <c r="J3" s="9"/>
    </row>
    <row r="5" spans="2:11" ht="33" customHeight="1" x14ac:dyDescent="0.2">
      <c r="B5" s="34" t="s">
        <v>23</v>
      </c>
      <c r="C5" s="34" t="s">
        <v>132</v>
      </c>
      <c r="D5" s="34" t="s">
        <v>20</v>
      </c>
      <c r="E5" s="34" t="s">
        <v>54</v>
      </c>
      <c r="F5" s="34" t="s">
        <v>224</v>
      </c>
      <c r="G5" s="35" t="s">
        <v>225</v>
      </c>
      <c r="H5" s="35" t="s">
        <v>223</v>
      </c>
      <c r="I5" s="35" t="s">
        <v>32</v>
      </c>
      <c r="J5" s="35"/>
    </row>
    <row r="6" spans="2:11" ht="68.45" customHeight="1" x14ac:dyDescent="0.2">
      <c r="B6" s="36">
        <v>1</v>
      </c>
      <c r="C6" s="37" t="s">
        <v>133</v>
      </c>
      <c r="D6" s="38" t="s">
        <v>134</v>
      </c>
      <c r="E6" s="39">
        <v>562500</v>
      </c>
      <c r="F6" s="39">
        <v>100000</v>
      </c>
      <c r="G6" s="38" t="s">
        <v>209</v>
      </c>
      <c r="H6" s="45" t="s">
        <v>234</v>
      </c>
      <c r="I6" s="46"/>
      <c r="J6" s="46"/>
    </row>
    <row r="7" spans="2:11" s="55" customFormat="1" ht="112.9" customHeight="1" x14ac:dyDescent="0.2">
      <c r="B7" s="47">
        <v>2</v>
      </c>
      <c r="C7" s="48" t="s">
        <v>133</v>
      </c>
      <c r="D7" s="51" t="s">
        <v>135</v>
      </c>
      <c r="E7" s="52">
        <v>0</v>
      </c>
      <c r="F7" s="52">
        <v>0</v>
      </c>
      <c r="G7" s="51" t="s">
        <v>226</v>
      </c>
      <c r="H7" s="53" t="s">
        <v>227</v>
      </c>
      <c r="I7" s="54"/>
      <c r="J7" s="54"/>
    </row>
    <row r="8" spans="2:11" ht="41.45" customHeight="1" x14ac:dyDescent="0.2">
      <c r="B8" s="36">
        <v>3</v>
      </c>
      <c r="C8" s="37" t="s">
        <v>133</v>
      </c>
      <c r="D8" s="38" t="s">
        <v>136</v>
      </c>
      <c r="E8" s="39">
        <v>464035</v>
      </c>
      <c r="F8" s="39">
        <v>389400</v>
      </c>
      <c r="G8" s="38" t="s">
        <v>190</v>
      </c>
      <c r="H8" s="45" t="s">
        <v>228</v>
      </c>
      <c r="I8" s="37" t="s">
        <v>229</v>
      </c>
      <c r="J8" s="37"/>
    </row>
    <row r="9" spans="2:11" ht="38.450000000000003" customHeight="1" x14ac:dyDescent="0.2">
      <c r="B9" s="36">
        <v>4</v>
      </c>
      <c r="C9" s="37" t="s">
        <v>137</v>
      </c>
      <c r="D9" s="38" t="s">
        <v>138</v>
      </c>
      <c r="E9" s="39">
        <v>0</v>
      </c>
      <c r="F9" s="39">
        <v>0</v>
      </c>
      <c r="G9" s="38" t="s">
        <v>184</v>
      </c>
      <c r="H9" s="45" t="s">
        <v>230</v>
      </c>
      <c r="I9" s="37"/>
      <c r="J9" s="37"/>
    </row>
    <row r="10" spans="2:11" ht="56.45" customHeight="1" x14ac:dyDescent="0.2">
      <c r="B10" s="36">
        <v>5</v>
      </c>
      <c r="C10" s="37" t="s">
        <v>139</v>
      </c>
      <c r="D10" s="38" t="s">
        <v>140</v>
      </c>
      <c r="E10" s="39">
        <v>343950.65</v>
      </c>
      <c r="F10" s="39">
        <v>294952.09000000003</v>
      </c>
      <c r="G10" s="38" t="s">
        <v>189</v>
      </c>
      <c r="H10" s="45" t="s">
        <v>231</v>
      </c>
      <c r="I10" s="37" t="s">
        <v>229</v>
      </c>
      <c r="J10" s="37"/>
    </row>
    <row r="11" spans="2:11" ht="69.599999999999994" customHeight="1" x14ac:dyDescent="0.2">
      <c r="B11" s="36">
        <v>6</v>
      </c>
      <c r="C11" s="37" t="s">
        <v>139</v>
      </c>
      <c r="D11" s="38" t="s">
        <v>141</v>
      </c>
      <c r="E11" s="39">
        <v>0</v>
      </c>
      <c r="F11" s="39">
        <v>55000</v>
      </c>
      <c r="G11" s="38" t="s">
        <v>197</v>
      </c>
      <c r="H11" s="45" t="s">
        <v>232</v>
      </c>
      <c r="I11" s="37" t="s">
        <v>233</v>
      </c>
      <c r="J11" s="37"/>
    </row>
    <row r="12" spans="2:11" ht="67.5" x14ac:dyDescent="0.2">
      <c r="B12" s="36">
        <v>7</v>
      </c>
      <c r="C12" s="37" t="s">
        <v>142</v>
      </c>
      <c r="D12" s="38" t="s">
        <v>143</v>
      </c>
      <c r="E12" s="39">
        <v>0</v>
      </c>
      <c r="F12" s="39">
        <v>359000</v>
      </c>
      <c r="G12" s="38" t="s">
        <v>198</v>
      </c>
      <c r="H12" s="45" t="s">
        <v>235</v>
      </c>
      <c r="I12" s="37" t="s">
        <v>233</v>
      </c>
      <c r="J12" s="37"/>
    </row>
    <row r="13" spans="2:11" ht="71.45" customHeight="1" x14ac:dyDescent="0.2">
      <c r="B13" s="36">
        <v>8</v>
      </c>
      <c r="C13" s="37" t="s">
        <v>144</v>
      </c>
      <c r="D13" s="38" t="s">
        <v>145</v>
      </c>
      <c r="E13" s="39">
        <v>0</v>
      </c>
      <c r="F13" s="39">
        <v>66000</v>
      </c>
      <c r="G13" s="38" t="s">
        <v>199</v>
      </c>
      <c r="H13" s="45" t="s">
        <v>232</v>
      </c>
      <c r="I13" s="48"/>
      <c r="J13" s="48"/>
    </row>
    <row r="14" spans="2:11" ht="35.450000000000003" customHeight="1" x14ac:dyDescent="0.2">
      <c r="B14" s="36">
        <v>9</v>
      </c>
      <c r="C14" s="37" t="s">
        <v>144</v>
      </c>
      <c r="D14" s="38" t="s">
        <v>146</v>
      </c>
      <c r="E14" s="39">
        <v>0</v>
      </c>
      <c r="F14" s="39">
        <v>66000</v>
      </c>
      <c r="G14" s="38" t="s">
        <v>210</v>
      </c>
      <c r="H14" s="45" t="s">
        <v>236</v>
      </c>
      <c r="I14" s="37" t="s">
        <v>233</v>
      </c>
      <c r="J14" s="37"/>
      <c r="K14">
        <v>39900</v>
      </c>
    </row>
    <row r="15" spans="2:11" ht="71.45" customHeight="1" x14ac:dyDescent="0.2">
      <c r="B15" s="36">
        <v>10</v>
      </c>
      <c r="C15" s="37" t="s">
        <v>147</v>
      </c>
      <c r="D15" s="38" t="s">
        <v>148</v>
      </c>
      <c r="E15" s="39">
        <v>647178.41</v>
      </c>
      <c r="F15" s="39">
        <v>131272.73000000001</v>
      </c>
      <c r="G15" s="38" t="s">
        <v>213</v>
      </c>
      <c r="H15" s="45" t="s">
        <v>237</v>
      </c>
      <c r="I15" s="37"/>
      <c r="J15" s="37"/>
      <c r="K15">
        <v>9</v>
      </c>
    </row>
    <row r="16" spans="2:11" ht="72.599999999999994" customHeight="1" x14ac:dyDescent="0.2">
      <c r="B16" s="36">
        <v>11</v>
      </c>
      <c r="C16" s="37" t="s">
        <v>149</v>
      </c>
      <c r="D16" s="38" t="s">
        <v>150</v>
      </c>
      <c r="E16" s="39">
        <v>642216.24</v>
      </c>
      <c r="F16" s="39">
        <v>210000</v>
      </c>
      <c r="G16" s="38" t="s">
        <v>214</v>
      </c>
      <c r="H16" s="45" t="s">
        <v>239</v>
      </c>
      <c r="I16" s="37" t="s">
        <v>238</v>
      </c>
      <c r="J16" s="37"/>
      <c r="K16">
        <f>+K14*K15</f>
        <v>359100</v>
      </c>
    </row>
    <row r="17" spans="2:11" ht="34.9" customHeight="1" x14ac:dyDescent="0.2">
      <c r="B17" s="36">
        <v>12</v>
      </c>
      <c r="C17" s="37" t="s">
        <v>149</v>
      </c>
      <c r="D17" s="38" t="s">
        <v>151</v>
      </c>
      <c r="E17" s="39">
        <v>0</v>
      </c>
      <c r="F17" s="39">
        <v>66000</v>
      </c>
      <c r="G17" s="38" t="s">
        <v>191</v>
      </c>
      <c r="H17" s="45" t="s">
        <v>236</v>
      </c>
      <c r="I17" s="37" t="s">
        <v>233</v>
      </c>
      <c r="J17" s="37"/>
      <c r="K17">
        <v>400</v>
      </c>
    </row>
    <row r="18" spans="2:11" ht="32.450000000000003" customHeight="1" x14ac:dyDescent="0.2">
      <c r="B18" s="36">
        <v>13</v>
      </c>
      <c r="C18" s="37" t="s">
        <v>152</v>
      </c>
      <c r="D18" s="38" t="s">
        <v>153</v>
      </c>
      <c r="E18" s="39">
        <v>749038.88</v>
      </c>
      <c r="F18" s="39">
        <v>151327.85999999999</v>
      </c>
      <c r="G18" s="38" t="s">
        <v>215</v>
      </c>
      <c r="H18" s="38" t="s">
        <v>241</v>
      </c>
      <c r="I18" s="37"/>
      <c r="J18" s="37"/>
    </row>
    <row r="19" spans="2:11" ht="84" customHeight="1" x14ac:dyDescent="0.2">
      <c r="B19" s="36">
        <v>14</v>
      </c>
      <c r="C19" s="37" t="s">
        <v>154</v>
      </c>
      <c r="D19" s="38" t="s">
        <v>155</v>
      </c>
      <c r="E19" s="39">
        <v>0</v>
      </c>
      <c r="F19" s="39">
        <v>83700</v>
      </c>
      <c r="G19" s="38" t="s">
        <v>242</v>
      </c>
      <c r="H19" s="45" t="s">
        <v>236</v>
      </c>
      <c r="I19" s="37"/>
      <c r="J19" s="37"/>
    </row>
    <row r="20" spans="2:11" ht="68.45" customHeight="1" x14ac:dyDescent="0.2">
      <c r="B20" s="36">
        <v>15</v>
      </c>
      <c r="C20" s="37" t="s">
        <v>156</v>
      </c>
      <c r="D20" s="38" t="s">
        <v>157</v>
      </c>
      <c r="E20" s="39">
        <v>0</v>
      </c>
      <c r="F20" s="39">
        <v>0</v>
      </c>
      <c r="G20" s="38" t="s">
        <v>200</v>
      </c>
      <c r="H20" s="38"/>
      <c r="I20" s="37" t="s">
        <v>243</v>
      </c>
      <c r="J20" s="37"/>
    </row>
    <row r="21" spans="2:11" s="55" customFormat="1" ht="41.45" customHeight="1" x14ac:dyDescent="0.2">
      <c r="B21" s="47">
        <v>16</v>
      </c>
      <c r="C21" s="48" t="s">
        <v>156</v>
      </c>
      <c r="D21" s="51" t="s">
        <v>158</v>
      </c>
      <c r="E21" s="52">
        <v>364500</v>
      </c>
      <c r="F21" s="52">
        <v>0</v>
      </c>
      <c r="G21" s="51" t="s">
        <v>244</v>
      </c>
      <c r="H21" s="51"/>
      <c r="I21" s="48"/>
      <c r="J21" s="48"/>
    </row>
    <row r="22" spans="2:11" ht="43.9" customHeight="1" x14ac:dyDescent="0.2">
      <c r="B22" s="36">
        <v>17</v>
      </c>
      <c r="C22" s="37" t="s">
        <v>156</v>
      </c>
      <c r="D22" s="38" t="s">
        <v>159</v>
      </c>
      <c r="E22" s="39">
        <v>507644</v>
      </c>
      <c r="F22" s="39">
        <v>280000</v>
      </c>
      <c r="G22" s="38" t="s">
        <v>192</v>
      </c>
      <c r="H22" s="45" t="s">
        <v>245</v>
      </c>
      <c r="I22" s="37" t="s">
        <v>229</v>
      </c>
      <c r="J22" s="37"/>
    </row>
    <row r="23" spans="2:11" ht="70.150000000000006" customHeight="1" x14ac:dyDescent="0.2">
      <c r="B23" s="36">
        <v>18</v>
      </c>
      <c r="C23" s="37" t="s">
        <v>160</v>
      </c>
      <c r="D23" s="38" t="s">
        <v>161</v>
      </c>
      <c r="E23" s="39">
        <v>0</v>
      </c>
      <c r="F23" s="39">
        <v>55000</v>
      </c>
      <c r="G23" s="38" t="s">
        <v>201</v>
      </c>
      <c r="H23" s="45" t="s">
        <v>246</v>
      </c>
      <c r="I23" s="37" t="s">
        <v>247</v>
      </c>
      <c r="J23" s="37"/>
    </row>
    <row r="24" spans="2:11" ht="42.75" customHeight="1" x14ac:dyDescent="0.2">
      <c r="B24" s="36">
        <v>19</v>
      </c>
      <c r="C24" s="37" t="s">
        <v>162</v>
      </c>
      <c r="D24" s="38" t="s">
        <v>163</v>
      </c>
      <c r="E24" s="39">
        <v>236700</v>
      </c>
      <c r="F24" s="39">
        <v>23000</v>
      </c>
      <c r="G24" s="38" t="s">
        <v>220</v>
      </c>
      <c r="H24" s="38" t="s">
        <v>248</v>
      </c>
      <c r="I24" s="37"/>
      <c r="J24" s="37"/>
    </row>
    <row r="25" spans="2:11" ht="42.6" customHeight="1" x14ac:dyDescent="0.2">
      <c r="B25" s="36">
        <v>20</v>
      </c>
      <c r="C25" s="37" t="s">
        <v>164</v>
      </c>
      <c r="D25" s="38" t="s">
        <v>165</v>
      </c>
      <c r="E25" s="39">
        <v>343891.51</v>
      </c>
      <c r="F25" s="39">
        <v>294901.38</v>
      </c>
      <c r="G25" s="38" t="s">
        <v>193</v>
      </c>
      <c r="H25" s="38"/>
      <c r="I25" s="37" t="s">
        <v>229</v>
      </c>
      <c r="J25" s="37"/>
    </row>
    <row r="26" spans="2:11" ht="58.9" customHeight="1" x14ac:dyDescent="0.2">
      <c r="B26" s="36">
        <v>21</v>
      </c>
      <c r="C26" s="37" t="s">
        <v>166</v>
      </c>
      <c r="D26" s="38" t="s">
        <v>167</v>
      </c>
      <c r="E26" s="39">
        <v>553122.69999999995</v>
      </c>
      <c r="F26" s="39">
        <v>121756</v>
      </c>
      <c r="G26" s="38" t="s">
        <v>216</v>
      </c>
      <c r="H26" s="38" t="s">
        <v>241</v>
      </c>
      <c r="I26" s="37"/>
      <c r="J26" s="37"/>
    </row>
    <row r="27" spans="2:11" ht="58.9" customHeight="1" x14ac:dyDescent="0.2">
      <c r="B27" s="36">
        <v>22</v>
      </c>
      <c r="C27" s="37" t="s">
        <v>168</v>
      </c>
      <c r="D27" s="38" t="s">
        <v>169</v>
      </c>
      <c r="E27" s="39">
        <v>0</v>
      </c>
      <c r="F27" s="39">
        <v>0</v>
      </c>
      <c r="G27" s="38" t="s">
        <v>204</v>
      </c>
      <c r="H27" s="45" t="s">
        <v>249</v>
      </c>
      <c r="I27" s="37" t="s">
        <v>250</v>
      </c>
      <c r="J27" s="37"/>
    </row>
    <row r="28" spans="2:11" ht="57.6" customHeight="1" x14ac:dyDescent="0.2">
      <c r="B28" s="36">
        <v>23</v>
      </c>
      <c r="C28" s="37" t="s">
        <v>170</v>
      </c>
      <c r="D28" s="38" t="s">
        <v>171</v>
      </c>
      <c r="E28" s="39">
        <v>0</v>
      </c>
      <c r="F28" s="39">
        <v>0</v>
      </c>
      <c r="G28" s="38" t="s">
        <v>187</v>
      </c>
      <c r="H28" s="45" t="s">
        <v>230</v>
      </c>
      <c r="I28" s="37"/>
      <c r="J28" s="37"/>
    </row>
    <row r="29" spans="2:11" ht="70.900000000000006" customHeight="1" x14ac:dyDescent="0.2">
      <c r="B29" s="36">
        <v>24</v>
      </c>
      <c r="C29" s="37" t="s">
        <v>170</v>
      </c>
      <c r="D29" s="38" t="s">
        <v>172</v>
      </c>
      <c r="E29" s="39">
        <v>0</v>
      </c>
      <c r="F29" s="39">
        <v>359000</v>
      </c>
      <c r="G29" s="38" t="s">
        <v>194</v>
      </c>
      <c r="H29" s="45" t="s">
        <v>251</v>
      </c>
      <c r="I29" s="37" t="s">
        <v>233</v>
      </c>
      <c r="J29" s="37"/>
    </row>
    <row r="30" spans="2:11" ht="33" customHeight="1" x14ac:dyDescent="0.2">
      <c r="B30" s="36">
        <v>25</v>
      </c>
      <c r="C30" s="37" t="s">
        <v>170</v>
      </c>
      <c r="D30" s="38" t="s">
        <v>141</v>
      </c>
      <c r="E30" s="39">
        <v>0</v>
      </c>
      <c r="F30" s="39">
        <v>90000</v>
      </c>
      <c r="G30" s="38" t="s">
        <v>219</v>
      </c>
      <c r="H30" s="45" t="s">
        <v>236</v>
      </c>
      <c r="I30" s="37" t="s">
        <v>229</v>
      </c>
      <c r="J30" s="37"/>
    </row>
    <row r="31" spans="2:11" ht="33.6" customHeight="1" x14ac:dyDescent="0.2">
      <c r="B31" s="36">
        <v>26</v>
      </c>
      <c r="C31" s="37" t="s">
        <v>173</v>
      </c>
      <c r="D31" s="38" t="s">
        <v>174</v>
      </c>
      <c r="E31" s="39">
        <v>834512</v>
      </c>
      <c r="F31" s="39">
        <v>454237.5</v>
      </c>
      <c r="G31" s="38" t="s">
        <v>195</v>
      </c>
      <c r="H31" s="38"/>
      <c r="I31" s="37" t="s">
        <v>229</v>
      </c>
      <c r="J31" s="37"/>
    </row>
    <row r="32" spans="2:11" s="55" customFormat="1" ht="59.45" customHeight="1" x14ac:dyDescent="0.2">
      <c r="B32" s="47">
        <v>27</v>
      </c>
      <c r="C32" s="48" t="s">
        <v>175</v>
      </c>
      <c r="D32" s="51" t="s">
        <v>176</v>
      </c>
      <c r="E32" s="52">
        <v>407480.07</v>
      </c>
      <c r="F32" s="52">
        <v>217138</v>
      </c>
      <c r="G32" s="51" t="s">
        <v>203</v>
      </c>
      <c r="H32" s="53" t="s">
        <v>252</v>
      </c>
      <c r="I32" s="48"/>
      <c r="J32" s="48"/>
    </row>
    <row r="33" spans="2:10" ht="60.6" customHeight="1" x14ac:dyDescent="0.2">
      <c r="B33" s="36">
        <v>28</v>
      </c>
      <c r="C33" s="37" t="s">
        <v>175</v>
      </c>
      <c r="D33" s="38" t="s">
        <v>177</v>
      </c>
      <c r="E33" s="39">
        <v>20000</v>
      </c>
      <c r="F33" s="39">
        <v>299550</v>
      </c>
      <c r="G33" s="38" t="s">
        <v>202</v>
      </c>
      <c r="H33" s="38"/>
      <c r="I33" s="37" t="s">
        <v>233</v>
      </c>
      <c r="J33" s="37"/>
    </row>
    <row r="34" spans="2:10" ht="75" customHeight="1" x14ac:dyDescent="0.2">
      <c r="B34" s="36">
        <v>29</v>
      </c>
      <c r="C34" s="37" t="s">
        <v>175</v>
      </c>
      <c r="D34" s="38" t="s">
        <v>178</v>
      </c>
      <c r="E34" s="39">
        <v>777007.57</v>
      </c>
      <c r="F34" s="39">
        <v>332000</v>
      </c>
      <c r="G34" s="38" t="s">
        <v>217</v>
      </c>
      <c r="H34" s="45" t="s">
        <v>239</v>
      </c>
      <c r="I34" s="37" t="s">
        <v>238</v>
      </c>
      <c r="J34" s="37"/>
    </row>
    <row r="35" spans="2:10" ht="82.15" customHeight="1" x14ac:dyDescent="0.2">
      <c r="B35" s="36">
        <v>30</v>
      </c>
      <c r="C35" s="37" t="s">
        <v>175</v>
      </c>
      <c r="D35" s="38" t="s">
        <v>185</v>
      </c>
      <c r="E35" s="39">
        <v>0</v>
      </c>
      <c r="F35" s="39">
        <v>359000</v>
      </c>
      <c r="G35" s="38" t="s">
        <v>196</v>
      </c>
      <c r="H35" s="38" t="s">
        <v>253</v>
      </c>
      <c r="I35" s="37" t="s">
        <v>254</v>
      </c>
      <c r="J35" s="37"/>
    </row>
    <row r="36" spans="2:10" ht="43.15" customHeight="1" x14ac:dyDescent="0.2">
      <c r="B36" s="36">
        <v>31</v>
      </c>
      <c r="C36" s="37" t="s">
        <v>179</v>
      </c>
      <c r="D36" s="38" t="s">
        <v>180</v>
      </c>
      <c r="E36" s="39">
        <v>713702.38</v>
      </c>
      <c r="F36" s="39">
        <v>182449</v>
      </c>
      <c r="G36" s="38" t="s">
        <v>218</v>
      </c>
      <c r="H36" s="38" t="s">
        <v>241</v>
      </c>
      <c r="I36" s="37"/>
      <c r="J36" s="37"/>
    </row>
    <row r="37" spans="2:10" ht="58.15" customHeight="1" x14ac:dyDescent="0.2">
      <c r="B37" s="36">
        <v>32</v>
      </c>
      <c r="C37" s="41" t="s">
        <v>181</v>
      </c>
      <c r="D37" s="42" t="s">
        <v>182</v>
      </c>
      <c r="E37" s="39">
        <v>0</v>
      </c>
      <c r="F37" s="39">
        <v>0</v>
      </c>
      <c r="G37" s="38" t="s">
        <v>188</v>
      </c>
      <c r="H37" s="45" t="s">
        <v>230</v>
      </c>
      <c r="I37" s="37"/>
      <c r="J37" s="37"/>
    </row>
    <row r="38" spans="2:10" ht="61.15" customHeight="1" x14ac:dyDescent="0.2">
      <c r="B38" s="36">
        <v>33</v>
      </c>
      <c r="C38" s="41" t="s">
        <v>181</v>
      </c>
      <c r="D38" s="42" t="s">
        <v>183</v>
      </c>
      <c r="E38" s="39">
        <v>0</v>
      </c>
      <c r="F38" s="39">
        <v>0</v>
      </c>
      <c r="G38" s="38" t="s">
        <v>186</v>
      </c>
      <c r="H38" s="38"/>
      <c r="I38" s="37" t="s">
        <v>255</v>
      </c>
      <c r="J38" s="37"/>
    </row>
    <row r="39" spans="2:10" ht="22.15" customHeight="1" x14ac:dyDescent="0.2">
      <c r="B39" s="36"/>
      <c r="C39" s="36"/>
      <c r="D39" s="43" t="s">
        <v>284</v>
      </c>
      <c r="E39" s="44">
        <f>SUM(E6:E38)</f>
        <v>8167479.4100000001</v>
      </c>
      <c r="F39" s="44">
        <f>SUM(F6:F38)</f>
        <v>5040684.5600000005</v>
      </c>
      <c r="G39" s="40"/>
      <c r="H39" s="40"/>
      <c r="I39" s="47"/>
      <c r="J39" s="47"/>
    </row>
    <row r="40" spans="2:10" ht="9.6" customHeight="1" x14ac:dyDescent="0.2"/>
    <row r="41" spans="2:10" ht="20.45" customHeight="1" x14ac:dyDescent="0.2">
      <c r="B41" s="356" t="s">
        <v>260</v>
      </c>
      <c r="C41" s="356"/>
      <c r="D41" s="356"/>
      <c r="E41" s="356"/>
      <c r="F41" s="356"/>
      <c r="G41" s="356"/>
      <c r="H41"/>
      <c r="I41" s="9"/>
      <c r="J41" s="9"/>
    </row>
    <row r="43" spans="2:10" ht="41.45" customHeight="1" x14ac:dyDescent="0.2">
      <c r="B43" s="34" t="s">
        <v>23</v>
      </c>
      <c r="C43" s="34" t="s">
        <v>132</v>
      </c>
      <c r="D43" s="34" t="s">
        <v>20</v>
      </c>
      <c r="E43" s="34" t="s">
        <v>54</v>
      </c>
      <c r="F43" s="34" t="s">
        <v>263</v>
      </c>
      <c r="G43" s="35" t="s">
        <v>205</v>
      </c>
      <c r="H43" s="35"/>
      <c r="I43" s="35"/>
      <c r="J43" s="35"/>
    </row>
    <row r="44" spans="2:10" ht="59.45" customHeight="1" x14ac:dyDescent="0.2">
      <c r="B44" s="36">
        <v>1</v>
      </c>
      <c r="C44" s="37" t="s">
        <v>207</v>
      </c>
      <c r="D44" s="38" t="s">
        <v>206</v>
      </c>
      <c r="E44" s="39">
        <v>0</v>
      </c>
      <c r="F44" s="39">
        <v>55000</v>
      </c>
      <c r="G44" s="40" t="s">
        <v>208</v>
      </c>
      <c r="H44" s="40" t="s">
        <v>240</v>
      </c>
      <c r="I44" s="47"/>
      <c r="J44" s="47"/>
    </row>
    <row r="45" spans="2:10" ht="25.15" customHeight="1" x14ac:dyDescent="0.2">
      <c r="B45" s="36">
        <v>2</v>
      </c>
      <c r="C45" s="37" t="s">
        <v>149</v>
      </c>
      <c r="D45" s="38" t="s">
        <v>212</v>
      </c>
      <c r="E45" s="39">
        <v>0</v>
      </c>
      <c r="F45" s="39">
        <v>55000</v>
      </c>
      <c r="G45" s="40" t="s">
        <v>211</v>
      </c>
      <c r="H45" s="40" t="s">
        <v>240</v>
      </c>
      <c r="I45" s="47"/>
      <c r="J45" s="47"/>
    </row>
    <row r="46" spans="2:10" ht="32.25" customHeight="1" x14ac:dyDescent="0.2">
      <c r="B46" s="36">
        <v>3</v>
      </c>
      <c r="C46" s="37" t="s">
        <v>221</v>
      </c>
      <c r="D46" s="38" t="s">
        <v>261</v>
      </c>
      <c r="E46" s="39">
        <v>0</v>
      </c>
      <c r="F46" s="39">
        <v>30000</v>
      </c>
      <c r="G46" s="40"/>
      <c r="H46" s="40" t="s">
        <v>265</v>
      </c>
      <c r="I46" s="47"/>
      <c r="J46" s="47"/>
    </row>
    <row r="47" spans="2:10" ht="30" customHeight="1" x14ac:dyDescent="0.2">
      <c r="B47" s="36">
        <v>4</v>
      </c>
      <c r="C47" s="37" t="s">
        <v>149</v>
      </c>
      <c r="D47" s="38" t="s">
        <v>264</v>
      </c>
      <c r="E47" s="39">
        <v>0</v>
      </c>
      <c r="F47" s="39">
        <v>100000</v>
      </c>
      <c r="G47" s="40"/>
      <c r="H47" s="40" t="s">
        <v>266</v>
      </c>
      <c r="I47" s="47"/>
      <c r="J47" s="47"/>
    </row>
    <row r="48" spans="2:10" ht="26.25" customHeight="1" x14ac:dyDescent="0.2">
      <c r="B48" s="36">
        <v>5</v>
      </c>
      <c r="C48" s="37" t="s">
        <v>156</v>
      </c>
      <c r="D48" s="38" t="s">
        <v>262</v>
      </c>
      <c r="E48" s="39">
        <v>0</v>
      </c>
      <c r="F48" s="39">
        <v>54000</v>
      </c>
      <c r="G48" s="40"/>
      <c r="H48" s="40" t="s">
        <v>267</v>
      </c>
      <c r="I48" s="47"/>
      <c r="J48" s="47"/>
    </row>
    <row r="49" spans="2:10" ht="26.25" customHeight="1" x14ac:dyDescent="0.2">
      <c r="B49" s="36">
        <v>6</v>
      </c>
      <c r="C49" s="37" t="s">
        <v>133</v>
      </c>
      <c r="D49" s="38" t="s">
        <v>256</v>
      </c>
      <c r="E49" s="39">
        <v>0</v>
      </c>
      <c r="F49" s="39">
        <v>150000</v>
      </c>
      <c r="G49" s="40" t="s">
        <v>257</v>
      </c>
      <c r="H49" s="40" t="s">
        <v>258</v>
      </c>
      <c r="I49" s="47"/>
      <c r="J49" s="47"/>
    </row>
    <row r="50" spans="2:10" ht="26.25" customHeight="1" x14ac:dyDescent="0.2">
      <c r="B50" s="36">
        <v>7</v>
      </c>
      <c r="C50" s="37" t="s">
        <v>162</v>
      </c>
      <c r="D50" s="38" t="s">
        <v>222</v>
      </c>
      <c r="E50" s="39">
        <v>0</v>
      </c>
      <c r="F50" s="39">
        <v>15000</v>
      </c>
      <c r="G50" s="40"/>
      <c r="H50" s="40" t="s">
        <v>267</v>
      </c>
      <c r="I50" s="47"/>
      <c r="J50" s="47"/>
    </row>
    <row r="51" spans="2:10" ht="26.25" customHeight="1" x14ac:dyDescent="0.2">
      <c r="B51" s="36">
        <v>8</v>
      </c>
      <c r="C51" s="37" t="s">
        <v>181</v>
      </c>
      <c r="D51" s="38" t="s">
        <v>259</v>
      </c>
      <c r="E51" s="39">
        <v>0</v>
      </c>
      <c r="F51" s="39">
        <v>0</v>
      </c>
      <c r="G51" s="40"/>
      <c r="H51" s="40"/>
      <c r="I51" s="47"/>
      <c r="J51" s="47"/>
    </row>
    <row r="52" spans="2:10" ht="22.15" customHeight="1" x14ac:dyDescent="0.2">
      <c r="B52" s="36"/>
      <c r="C52" s="36"/>
      <c r="D52" s="43" t="s">
        <v>284</v>
      </c>
      <c r="E52" s="44">
        <f>SUM(E44:E51)</f>
        <v>0</v>
      </c>
      <c r="F52" s="44">
        <f>SUM(F44:F51)</f>
        <v>459000</v>
      </c>
      <c r="G52" s="40"/>
      <c r="H52" s="40"/>
      <c r="I52" s="47"/>
      <c r="J52" s="47"/>
    </row>
    <row r="53" spans="2:10" ht="18" customHeight="1" x14ac:dyDescent="0.2">
      <c r="B53" s="60"/>
      <c r="C53" s="60"/>
      <c r="D53" s="61" t="s">
        <v>285</v>
      </c>
      <c r="E53" s="44">
        <f>+E39+E52</f>
        <v>8167479.4100000001</v>
      </c>
      <c r="F53" s="44">
        <f>+F39+F52</f>
        <v>5499684.5600000005</v>
      </c>
    </row>
    <row r="54" spans="2:10" ht="13.5" x14ac:dyDescent="0.2">
      <c r="B54" s="60"/>
      <c r="C54" s="60"/>
      <c r="D54" s="61" t="s">
        <v>286</v>
      </c>
      <c r="E54" s="62"/>
      <c r="F54" s="63">
        <f>+E53-F53</f>
        <v>2667794.8499999996</v>
      </c>
    </row>
  </sheetData>
  <mergeCells count="3">
    <mergeCell ref="B41:G41"/>
    <mergeCell ref="B2:G2"/>
    <mergeCell ref="B3:H3"/>
  </mergeCells>
  <phoneticPr fontId="13" type="noConversion"/>
  <pageMargins left="0.54" right="0.25" top="0.2" bottom="0.28999999999999998"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workbookViewId="0">
      <selection activeCell="F5" sqref="F5:F6"/>
    </sheetView>
  </sheetViews>
  <sheetFormatPr baseColWidth="10" defaultRowHeight="12.75" x14ac:dyDescent="0.2"/>
  <cols>
    <col min="2" max="2" width="26.7109375" customWidth="1"/>
    <col min="3" max="3" width="16.28515625" customWidth="1"/>
    <col min="4" max="4" width="17" customWidth="1"/>
    <col min="5" max="5" width="14.7109375" customWidth="1"/>
    <col min="6" max="6" width="0" hidden="1" customWidth="1"/>
    <col min="7" max="7" width="12" hidden="1" customWidth="1"/>
    <col min="8" max="8" width="7.85546875" style="17" hidden="1" customWidth="1"/>
    <col min="9" max="9" width="0" hidden="1" customWidth="1"/>
    <col min="10" max="10" width="5.42578125" customWidth="1"/>
    <col min="11" max="11" width="11.7109375" bestFit="1" customWidth="1"/>
  </cols>
  <sheetData>
    <row r="2" spans="2:10" x14ac:dyDescent="0.2">
      <c r="B2" s="359" t="s">
        <v>69</v>
      </c>
      <c r="C2" s="359"/>
      <c r="D2" s="359"/>
      <c r="E2" s="359"/>
      <c r="F2" s="359"/>
      <c r="G2" s="359"/>
      <c r="H2" s="359"/>
    </row>
    <row r="3" spans="2:10" x14ac:dyDescent="0.2">
      <c r="C3" s="9"/>
    </row>
    <row r="4" spans="2:10" ht="18" customHeight="1" x14ac:dyDescent="0.2">
      <c r="B4" s="357" t="s">
        <v>70</v>
      </c>
      <c r="C4" s="357" t="s">
        <v>54</v>
      </c>
      <c r="D4" s="357" t="s">
        <v>127</v>
      </c>
      <c r="E4" s="357" t="s">
        <v>126</v>
      </c>
      <c r="F4" s="26"/>
      <c r="G4" s="357" t="s">
        <v>90</v>
      </c>
      <c r="H4" s="360" t="s">
        <v>75</v>
      </c>
      <c r="J4" s="357"/>
    </row>
    <row r="5" spans="2:10" ht="18" customHeight="1" x14ac:dyDescent="0.2">
      <c r="B5" s="358"/>
      <c r="C5" s="358"/>
      <c r="D5" s="358" t="s">
        <v>58</v>
      </c>
      <c r="E5" s="358"/>
      <c r="F5" s="19" t="s">
        <v>74</v>
      </c>
      <c r="G5" s="358"/>
      <c r="H5" s="361"/>
      <c r="J5" s="358"/>
    </row>
    <row r="6" spans="2:10" ht="19.899999999999999" customHeight="1" x14ac:dyDescent="0.2">
      <c r="B6" s="3" t="s">
        <v>71</v>
      </c>
      <c r="C6" s="59">
        <f>+PROYECTOS!H72</f>
        <v>8167479.4100000001</v>
      </c>
      <c r="D6" s="4">
        <f>+PROYECTOS!I72</f>
        <v>5499684.5600000005</v>
      </c>
      <c r="E6" s="4">
        <f t="shared" ref="E6:E11" si="0">+C6-D6</f>
        <v>2667794.8499999996</v>
      </c>
      <c r="F6" s="4"/>
      <c r="G6" s="4"/>
      <c r="H6" s="18"/>
      <c r="I6" s="10"/>
      <c r="J6" s="56">
        <f>+E6/C6</f>
        <v>0.32663625043653455</v>
      </c>
    </row>
    <row r="7" spans="2:10" ht="19.899999999999999" customHeight="1" x14ac:dyDescent="0.2">
      <c r="B7" s="3" t="s">
        <v>76</v>
      </c>
      <c r="C7" s="59">
        <f>+PROYECTOS!H8+PROYECTOS!H9+PROYECTOS!H12+PROYECTOS!H14+PROYECTOS!H16+PROYECTOS!H18+PROYECTOS!H19+PROYECTOS!H20+PROYECTOS!H21+PROYECTOS!H24+PROYECTOS!H27+PROYECTOS!H28+PROYECTOS!H32+PROYECTOS!H37+PROYECTOS!H39+PROYECTOS!H42+PROYECTOS!H43+PROYECTOS!H46+PROYECTOS!H51+PROYECTOS!H54+PROYECTOS!H57+PROYECTOS!H60+PROYECTOS!H63+PROYECTOS!H69</f>
        <v>2658017.3499999996</v>
      </c>
      <c r="D7" s="4">
        <f>+PROYECTOS!I8+PROYECTOS!I9+PROYECTOS!I12+PROYECTOS!I14+PROYECTOS!I16+PROYECTOS!I18+PROYECTOS!I19+PROYECTOS!I20+PROYECTOS!I21+PROYECTOS!I24+PROYECTOS!I27+PROYECTOS!I28+PROYECTOS!I37+PROYECTOS!I39+PROYECTOS!I42+PROYECTOS!I43+PROYECTOS!I46+PROYECTOS!I51+PROYECTOS!I54+PROYECTOS!I57+PROYECTOS!I60+PROYECTOS!I69+PROYECTOS!I63</f>
        <v>1735382.14</v>
      </c>
      <c r="E7" s="4">
        <f t="shared" si="0"/>
        <v>922635.20999999973</v>
      </c>
      <c r="F7" s="4"/>
      <c r="G7" s="4"/>
      <c r="H7" s="18"/>
      <c r="I7" s="10"/>
      <c r="J7" s="56">
        <f>+E7/C7</f>
        <v>0.34711406605378248</v>
      </c>
    </row>
    <row r="8" spans="2:10" ht="19.899999999999999" customHeight="1" x14ac:dyDescent="0.2">
      <c r="B8" s="3" t="s">
        <v>64</v>
      </c>
      <c r="C8" s="59">
        <f>+PROYECTOS!H6+PROYECTOS!H10+PROYECTOS!H22+PROYECTOS!H25+PROYECTOS!H29+PROYECTOS!H33+PROYECTOS!H38+PROYECTOS!H44+PROYECTOS!H47+PROYECTOS!H49+PROYECTOS!H52+PROYECTOS!H55+PROYECTOS!H58+PROYECTOS!H61+PROYECTOS!H64+PROYECTOS!H66+PROYECTOS!H67+PROYECTOS!H70+PROYECTOS!H40</f>
        <v>39438546.439999998</v>
      </c>
      <c r="D8" s="4">
        <f>+PROYECTOS!I6+PROYECTOS!I10+PROYECTOS!I25+PROYECTOS!I29+PROYECTOS!I38+PROYECTOS!I40+PROYECTOS!I44+PROYECTOS!I47+PROYECTOS!I52+PROYECTOS!I55+PROYECTOS!I58+PROYECTOS!I61+PROYECTOS!I64+PROYECTOS!I66+PROYECTOS!I67+PROYECTOS!I70+532032.84+PROYECTOS!I49</f>
        <v>28316869.696000002</v>
      </c>
      <c r="E8" s="4">
        <f t="shared" si="0"/>
        <v>11121676.743999995</v>
      </c>
      <c r="F8" s="4"/>
      <c r="G8" s="4"/>
      <c r="H8" s="18"/>
      <c r="I8" s="10"/>
      <c r="J8" s="56">
        <f>+E8/C8</f>
        <v>0.28200016856402166</v>
      </c>
    </row>
    <row r="9" spans="2:10" ht="19.899999999999999" customHeight="1" x14ac:dyDescent="0.2">
      <c r="B9" s="3" t="s">
        <v>77</v>
      </c>
      <c r="C9" s="59">
        <f>+PROYECTOS!H7+PROYECTOS!H11+PROYECTOS!H13+PROYECTOS!H15+PROYECTOS!H17+PROYECTOS!H23+PROYECTOS!H26+PROYECTOS!H30+PROYECTOS!H31+PROYECTOS!H34+PROYECTOS!H35+PROYECTOS!H36+PROYECTOS!H41+PROYECTOS!H45+PROYECTOS!H48+PROYECTOS!H50+PROYECTOS!H53+PROYECTOS!H56+PROYECTOS!H59+PROYECTOS!H62+PROYECTOS!H65+PROYECTOS!H68+PROYECTOS!H71</f>
        <v>107419482.05999999</v>
      </c>
      <c r="D9" s="4">
        <f>+PROYECTOS!I7+PROYECTOS!I11+PROYECTOS!I13+PROYECTOS!I15+PROYECTOS!I17+PROYECTOS!I26+PROYECTOS!I30+PROYECTOS!I31+PROYECTOS!I35+PROYECTOS!I36+PROYECTOS!I41+PROYECTOS!I45+PROYECTOS!I48+PROYECTOS!I50+PROYECTOS!I53+PROYECTOS!I56+PROYECTOS!I59+PROYECTOS!I62+PROYECTOS!I65+PROYECTOS!I68+PROYECTOS!I71+978014.66</f>
        <v>69986211.796000004</v>
      </c>
      <c r="E9" s="4">
        <f t="shared" si="0"/>
        <v>37433270.263999984</v>
      </c>
      <c r="F9" s="4"/>
      <c r="G9" s="4"/>
      <c r="H9" s="18"/>
      <c r="I9" s="10"/>
      <c r="J9" s="56">
        <f>+E9/C9</f>
        <v>0.34847747862991313</v>
      </c>
    </row>
    <row r="10" spans="2:10" ht="19.899999999999999" customHeight="1" x14ac:dyDescent="0.2">
      <c r="B10" s="3" t="s">
        <v>283</v>
      </c>
      <c r="C10" s="59">
        <v>0</v>
      </c>
      <c r="D10" s="4">
        <f>+PROYECTOS!I32</f>
        <v>22000000</v>
      </c>
      <c r="E10" s="4">
        <f t="shared" si="0"/>
        <v>-22000000</v>
      </c>
      <c r="F10" s="4"/>
      <c r="G10" s="4"/>
      <c r="H10" s="18"/>
      <c r="I10" s="28"/>
      <c r="J10" s="56">
        <v>0</v>
      </c>
    </row>
    <row r="11" spans="2:10" ht="19.899999999999999" customHeight="1" x14ac:dyDescent="0.2">
      <c r="B11" s="20" t="s">
        <v>73</v>
      </c>
      <c r="C11" s="21">
        <f>SUM(C6:C10)</f>
        <v>157683525.25999999</v>
      </c>
      <c r="D11" s="21">
        <f>SUM(D6:D10)</f>
        <v>127538148.192</v>
      </c>
      <c r="E11" s="21">
        <f t="shared" si="0"/>
        <v>30145377.067999989</v>
      </c>
      <c r="F11" s="22"/>
      <c r="G11" s="21"/>
      <c r="H11" s="23"/>
      <c r="J11" s="57">
        <f>+E11/C11</f>
        <v>0.19117645307773348</v>
      </c>
    </row>
    <row r="12" spans="2:10" x14ac:dyDescent="0.2">
      <c r="B12" s="11"/>
      <c r="C12" s="12"/>
      <c r="D12" s="11"/>
      <c r="E12" s="11"/>
      <c r="F12" s="11"/>
      <c r="G12" s="11"/>
      <c r="J12" s="11"/>
    </row>
    <row r="13" spans="2:10" x14ac:dyDescent="0.2">
      <c r="D13" s="27"/>
      <c r="E13" s="58"/>
    </row>
    <row r="14" spans="2:10" x14ac:dyDescent="0.2">
      <c r="C14" s="27"/>
      <c r="D14" s="27"/>
    </row>
    <row r="15" spans="2:10" x14ac:dyDescent="0.2">
      <c r="D15" s="27"/>
    </row>
    <row r="17" spans="4:4" x14ac:dyDescent="0.2">
      <c r="D17" s="27"/>
    </row>
  </sheetData>
  <mergeCells count="8">
    <mergeCell ref="J4:J5"/>
    <mergeCell ref="C4:C5"/>
    <mergeCell ref="B4:B5"/>
    <mergeCell ref="B2:H2"/>
    <mergeCell ref="D4:D5"/>
    <mergeCell ref="E4:E5"/>
    <mergeCell ref="H4:H5"/>
    <mergeCell ref="G4:G5"/>
  </mergeCells>
  <phoneticPr fontId="4"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tabSelected="1" view="pageBreakPreview" zoomScale="70" zoomScaleNormal="75" zoomScaleSheetLayoutView="70" workbookViewId="0">
      <pane ySplit="5" topLeftCell="A6" activePane="bottomLeft" state="frozen"/>
      <selection activeCell="A5" sqref="A5"/>
      <selection pane="bottomLeft" activeCell="H96" sqref="H96"/>
    </sheetView>
  </sheetViews>
  <sheetFormatPr baseColWidth="10" defaultColWidth="11.42578125" defaultRowHeight="12.75" x14ac:dyDescent="0.2"/>
  <cols>
    <col min="1" max="1" width="4" style="122" customWidth="1"/>
    <col min="2" max="2" width="11.7109375" style="120" customWidth="1"/>
    <col min="3" max="3" width="13.7109375" style="120" hidden="1" customWidth="1"/>
    <col min="4" max="4" width="21.140625" style="120" hidden="1" customWidth="1"/>
    <col min="5" max="5" width="41.42578125" style="115" customWidth="1"/>
    <col min="6" max="6" width="24.140625" style="120" customWidth="1"/>
    <col min="7" max="7" width="23.5703125" style="115" hidden="1" customWidth="1"/>
    <col min="8" max="8" width="58.7109375" style="120" customWidth="1"/>
    <col min="9" max="9" width="47.28515625" style="121" customWidth="1"/>
    <col min="10" max="10" width="23.5703125" style="120" customWidth="1"/>
    <col min="11" max="11" width="21.140625" style="120" customWidth="1"/>
    <col min="12" max="12" width="29.85546875" style="120" customWidth="1"/>
    <col min="13" max="13" width="18.140625" style="120" customWidth="1"/>
    <col min="14" max="14" width="22.85546875" style="120" customWidth="1"/>
    <col min="15" max="15" width="50.5703125" style="123" customWidth="1"/>
    <col min="16" max="16" width="31.85546875" style="123" customWidth="1"/>
    <col min="17" max="17" width="38.42578125" style="123" customWidth="1"/>
    <col min="18" max="18" width="33.5703125" style="122" customWidth="1"/>
    <col min="19" max="16384" width="11.42578125" style="122"/>
  </cols>
  <sheetData>
    <row r="1" spans="1:19" ht="50.25" customHeight="1" x14ac:dyDescent="0.2">
      <c r="I1" s="149"/>
    </row>
    <row r="2" spans="1:19" ht="68.25" customHeight="1" thickBot="1" x14ac:dyDescent="0.25"/>
    <row r="3" spans="1:19" s="125" customFormat="1" ht="49.5" customHeight="1" thickBot="1" x14ac:dyDescent="0.25">
      <c r="B3" s="365" t="s">
        <v>522</v>
      </c>
      <c r="C3" s="366"/>
      <c r="D3" s="366"/>
      <c r="E3" s="366"/>
      <c r="F3" s="366"/>
      <c r="G3" s="366"/>
      <c r="H3" s="367"/>
      <c r="I3" s="116"/>
      <c r="J3" s="116"/>
      <c r="K3" s="116"/>
      <c r="L3" s="116"/>
      <c r="M3" s="116"/>
      <c r="N3" s="116"/>
      <c r="O3" s="116"/>
      <c r="P3" s="116"/>
      <c r="Q3" s="124"/>
    </row>
    <row r="4" spans="1:19" s="125" customFormat="1" ht="40.5" customHeight="1" thickBot="1" x14ac:dyDescent="0.25">
      <c r="A4" s="126"/>
      <c r="B4" s="383" t="s">
        <v>23</v>
      </c>
      <c r="C4" s="383" t="s">
        <v>302</v>
      </c>
      <c r="D4" s="383" t="s">
        <v>301</v>
      </c>
      <c r="E4" s="383" t="s">
        <v>300</v>
      </c>
      <c r="F4" s="383" t="s">
        <v>299</v>
      </c>
      <c r="G4" s="383" t="s">
        <v>415</v>
      </c>
      <c r="H4" s="383" t="s">
        <v>298</v>
      </c>
      <c r="I4" s="392" t="s">
        <v>289</v>
      </c>
      <c r="J4" s="389" t="s">
        <v>290</v>
      </c>
      <c r="K4" s="390"/>
      <c r="L4" s="390"/>
      <c r="M4" s="390"/>
      <c r="N4" s="391"/>
      <c r="O4" s="127" t="s">
        <v>303</v>
      </c>
      <c r="P4" s="127" t="s">
        <v>291</v>
      </c>
      <c r="Q4" s="127" t="s">
        <v>292</v>
      </c>
    </row>
    <row r="5" spans="1:19" s="125" customFormat="1" ht="81.75" customHeight="1" thickBot="1" x14ac:dyDescent="0.25">
      <c r="A5" s="126"/>
      <c r="B5" s="384"/>
      <c r="C5" s="384"/>
      <c r="D5" s="384"/>
      <c r="E5" s="384"/>
      <c r="F5" s="384"/>
      <c r="G5" s="384"/>
      <c r="H5" s="384"/>
      <c r="I5" s="393"/>
      <c r="J5" s="137" t="s">
        <v>293</v>
      </c>
      <c r="K5" s="137" t="s">
        <v>294</v>
      </c>
      <c r="L5" s="137" t="s">
        <v>295</v>
      </c>
      <c r="M5" s="137" t="s">
        <v>296</v>
      </c>
      <c r="N5" s="137" t="s">
        <v>297</v>
      </c>
      <c r="O5" s="184" t="s">
        <v>303</v>
      </c>
      <c r="P5" s="184" t="s">
        <v>291</v>
      </c>
      <c r="Q5" s="184" t="s">
        <v>292</v>
      </c>
    </row>
    <row r="6" spans="1:19" ht="52.5" customHeight="1" thickBot="1" x14ac:dyDescent="0.25">
      <c r="A6" s="135"/>
      <c r="B6" s="371">
        <v>1</v>
      </c>
      <c r="C6" s="368">
        <v>211309</v>
      </c>
      <c r="D6" s="379">
        <v>41156</v>
      </c>
      <c r="E6" s="368" t="s">
        <v>9</v>
      </c>
      <c r="F6" s="244" t="s">
        <v>95</v>
      </c>
      <c r="G6" s="117">
        <v>0</v>
      </c>
      <c r="H6" s="187" t="s">
        <v>367</v>
      </c>
      <c r="I6" s="187" t="s">
        <v>367</v>
      </c>
      <c r="J6" s="174" t="s">
        <v>368</v>
      </c>
      <c r="K6" s="174" t="s">
        <v>369</v>
      </c>
      <c r="L6" s="117">
        <v>162000</v>
      </c>
      <c r="M6" s="174" t="s">
        <v>370</v>
      </c>
      <c r="N6" s="180"/>
      <c r="O6" s="174"/>
      <c r="P6" s="174"/>
      <c r="Q6" s="129"/>
    </row>
    <row r="7" spans="1:19" ht="258" customHeight="1" thickBot="1" x14ac:dyDescent="0.25">
      <c r="A7" s="135"/>
      <c r="B7" s="372"/>
      <c r="C7" s="369"/>
      <c r="D7" s="380"/>
      <c r="E7" s="369"/>
      <c r="F7" s="245" t="s">
        <v>72</v>
      </c>
      <c r="G7" s="119">
        <v>0</v>
      </c>
      <c r="H7" s="286" t="s">
        <v>537</v>
      </c>
      <c r="I7" s="187" t="s">
        <v>430</v>
      </c>
      <c r="J7" s="187" t="s">
        <v>456</v>
      </c>
      <c r="K7" s="187"/>
      <c r="L7" s="295">
        <v>8342317.4299999997</v>
      </c>
      <c r="M7" s="187" t="s">
        <v>457</v>
      </c>
      <c r="N7" s="274">
        <v>43400</v>
      </c>
      <c r="O7" s="187" t="s">
        <v>458</v>
      </c>
      <c r="P7" s="175"/>
      <c r="Q7" s="130"/>
    </row>
    <row r="8" spans="1:19" ht="144" customHeight="1" x14ac:dyDescent="0.2">
      <c r="A8" s="135"/>
      <c r="B8" s="385"/>
      <c r="C8" s="378"/>
      <c r="D8" s="381"/>
      <c r="E8" s="378"/>
      <c r="F8" s="250" t="s">
        <v>396</v>
      </c>
      <c r="G8" s="192">
        <v>70000</v>
      </c>
      <c r="H8" s="287" t="s">
        <v>501</v>
      </c>
      <c r="I8" s="187" t="s">
        <v>459</v>
      </c>
      <c r="J8" s="187"/>
      <c r="K8" s="187" t="s">
        <v>368</v>
      </c>
      <c r="L8" s="295">
        <v>1164239.82</v>
      </c>
      <c r="M8" s="187"/>
      <c r="N8" s="274">
        <v>43400</v>
      </c>
      <c r="O8" s="187"/>
      <c r="P8" s="187"/>
      <c r="Q8" s="187"/>
      <c r="R8" s="187"/>
      <c r="S8" s="187"/>
    </row>
    <row r="9" spans="1:19" s="169" customFormat="1" ht="251.25" customHeight="1" thickBot="1" x14ac:dyDescent="0.25">
      <c r="A9" s="135"/>
      <c r="B9" s="373"/>
      <c r="C9" s="370"/>
      <c r="D9" s="382"/>
      <c r="E9" s="370"/>
      <c r="F9" s="246" t="s">
        <v>288</v>
      </c>
      <c r="G9" s="207">
        <v>1255694</v>
      </c>
      <c r="H9" s="189" t="s">
        <v>538</v>
      </c>
      <c r="I9" s="283" t="s">
        <v>532</v>
      </c>
      <c r="J9" s="173"/>
      <c r="K9" s="173"/>
      <c r="L9" s="160"/>
      <c r="M9" s="173">
        <v>749</v>
      </c>
      <c r="N9" s="173"/>
      <c r="O9" s="176"/>
      <c r="P9" s="176"/>
      <c r="Q9" s="131"/>
      <c r="R9" s="168"/>
    </row>
    <row r="10" spans="1:19" ht="123" customHeight="1" x14ac:dyDescent="0.2">
      <c r="A10" s="135"/>
      <c r="B10" s="371">
        <v>2</v>
      </c>
      <c r="C10" s="368">
        <v>237720</v>
      </c>
      <c r="D10" s="379">
        <v>41421</v>
      </c>
      <c r="E10" s="368" t="s">
        <v>10</v>
      </c>
      <c r="F10" s="244" t="s">
        <v>95</v>
      </c>
      <c r="G10" s="117">
        <v>0</v>
      </c>
      <c r="H10" s="311" t="s">
        <v>367</v>
      </c>
      <c r="I10" s="311" t="s">
        <v>373</v>
      </c>
      <c r="J10" s="293" t="s">
        <v>371</v>
      </c>
      <c r="K10" s="293" t="s">
        <v>369</v>
      </c>
      <c r="L10" s="312">
        <v>275000</v>
      </c>
      <c r="M10" s="293" t="s">
        <v>370</v>
      </c>
      <c r="N10" s="294" t="s">
        <v>372</v>
      </c>
      <c r="O10" s="293"/>
      <c r="P10" s="174"/>
      <c r="Q10" s="129"/>
      <c r="R10" s="128"/>
    </row>
    <row r="11" spans="1:19" ht="193.5" customHeight="1" x14ac:dyDescent="0.2">
      <c r="A11" s="135"/>
      <c r="B11" s="372"/>
      <c r="C11" s="369"/>
      <c r="D11" s="380"/>
      <c r="E11" s="369"/>
      <c r="F11" s="245" t="s">
        <v>72</v>
      </c>
      <c r="G11" s="119">
        <v>1467491.49</v>
      </c>
      <c r="H11" s="255" t="s">
        <v>539</v>
      </c>
      <c r="I11" s="189" t="s">
        <v>503</v>
      </c>
      <c r="J11" s="189" t="s">
        <v>460</v>
      </c>
      <c r="K11" s="189"/>
      <c r="L11" s="189">
        <v>18514392.77</v>
      </c>
      <c r="M11" s="189" t="s">
        <v>464</v>
      </c>
      <c r="N11" s="313">
        <v>43520</v>
      </c>
      <c r="O11" s="189" t="s">
        <v>463</v>
      </c>
      <c r="P11" s="175"/>
      <c r="Q11" s="130"/>
      <c r="R11" s="128"/>
    </row>
    <row r="12" spans="1:19" ht="92.25" customHeight="1" x14ac:dyDescent="0.2">
      <c r="A12" s="135"/>
      <c r="B12" s="385"/>
      <c r="C12" s="378"/>
      <c r="D12" s="381"/>
      <c r="E12" s="378"/>
      <c r="F12" s="250" t="s">
        <v>396</v>
      </c>
      <c r="G12" s="192">
        <v>708300</v>
      </c>
      <c r="H12" s="255" t="s">
        <v>502</v>
      </c>
      <c r="I12" s="189"/>
      <c r="J12" s="189"/>
      <c r="K12" s="189" t="s">
        <v>461</v>
      </c>
      <c r="L12" s="189">
        <v>2168458.31</v>
      </c>
      <c r="M12" s="189"/>
      <c r="N12" s="313">
        <v>43520</v>
      </c>
      <c r="O12" s="251"/>
      <c r="P12" s="183"/>
      <c r="Q12" s="150"/>
      <c r="R12" s="128"/>
    </row>
    <row r="13" spans="1:19" s="169" customFormat="1" ht="134.25" customHeight="1" thickBot="1" x14ac:dyDescent="0.25">
      <c r="A13" s="135"/>
      <c r="B13" s="373"/>
      <c r="C13" s="370"/>
      <c r="D13" s="382"/>
      <c r="E13" s="370"/>
      <c r="F13" s="246" t="s">
        <v>77</v>
      </c>
      <c r="G13" s="207">
        <v>1500000</v>
      </c>
      <c r="H13" s="284" t="s">
        <v>540</v>
      </c>
      <c r="I13" s="284" t="s">
        <v>462</v>
      </c>
      <c r="J13" s="284"/>
      <c r="K13" s="284"/>
      <c r="L13" s="284"/>
      <c r="M13" s="284"/>
      <c r="N13" s="284"/>
      <c r="O13" s="252"/>
      <c r="P13" s="176"/>
      <c r="Q13" s="131"/>
      <c r="R13" s="168"/>
    </row>
    <row r="14" spans="1:19" ht="126.75" customHeight="1" thickBot="1" x14ac:dyDescent="0.25">
      <c r="A14" s="135"/>
      <c r="B14" s="371">
        <v>3</v>
      </c>
      <c r="C14" s="368">
        <v>238552</v>
      </c>
      <c r="D14" s="379">
        <v>41591</v>
      </c>
      <c r="E14" s="368" t="s">
        <v>12</v>
      </c>
      <c r="F14" s="244" t="s">
        <v>95</v>
      </c>
      <c r="G14" s="117">
        <v>0</v>
      </c>
      <c r="H14" s="187" t="s">
        <v>542</v>
      </c>
      <c r="I14" s="174" t="s">
        <v>373</v>
      </c>
      <c r="J14" s="174" t="s">
        <v>374</v>
      </c>
      <c r="K14" s="174" t="s">
        <v>375</v>
      </c>
      <c r="L14" s="117">
        <v>138599.91</v>
      </c>
      <c r="M14" s="174" t="s">
        <v>370</v>
      </c>
      <c r="N14" s="177"/>
      <c r="O14" s="174"/>
      <c r="P14" s="174"/>
      <c r="Q14" s="129"/>
      <c r="R14" s="128"/>
    </row>
    <row r="15" spans="1:19" ht="236.25" customHeight="1" x14ac:dyDescent="0.2">
      <c r="A15" s="135"/>
      <c r="B15" s="372"/>
      <c r="C15" s="369"/>
      <c r="D15" s="380"/>
      <c r="E15" s="369"/>
      <c r="F15" s="245" t="s">
        <v>72</v>
      </c>
      <c r="G15" s="119">
        <v>1381449.84</v>
      </c>
      <c r="H15" s="286" t="s">
        <v>543</v>
      </c>
      <c r="I15" s="253" t="s">
        <v>430</v>
      </c>
      <c r="J15" s="235" t="s">
        <v>465</v>
      </c>
      <c r="K15" s="235"/>
      <c r="L15" s="254">
        <v>12244896.16</v>
      </c>
      <c r="M15" s="235" t="s">
        <v>467</v>
      </c>
      <c r="N15" s="175" t="s">
        <v>326</v>
      </c>
      <c r="O15" s="153" t="s">
        <v>321</v>
      </c>
      <c r="P15" s="175"/>
      <c r="Q15" s="130"/>
      <c r="R15" s="128"/>
    </row>
    <row r="16" spans="1:19" ht="94.5" customHeight="1" x14ac:dyDescent="0.2">
      <c r="A16" s="135"/>
      <c r="B16" s="385"/>
      <c r="C16" s="378"/>
      <c r="D16" s="381"/>
      <c r="E16" s="378"/>
      <c r="F16" s="250" t="s">
        <v>333</v>
      </c>
      <c r="G16" s="192">
        <v>481812.97</v>
      </c>
      <c r="H16" s="287" t="s">
        <v>541</v>
      </c>
      <c r="I16" s="256"/>
      <c r="J16" s="236"/>
      <c r="K16" s="236" t="s">
        <v>466</v>
      </c>
      <c r="L16" s="257">
        <v>1144092.5</v>
      </c>
      <c r="M16" s="236"/>
      <c r="N16" s="175" t="s">
        <v>326</v>
      </c>
      <c r="O16" s="155"/>
      <c r="P16" s="183"/>
      <c r="Q16" s="150"/>
      <c r="R16" s="128"/>
    </row>
    <row r="17" spans="1:18" s="169" customFormat="1" ht="139.5" customHeight="1" thickBot="1" x14ac:dyDescent="0.25">
      <c r="A17" s="135"/>
      <c r="B17" s="373"/>
      <c r="C17" s="370"/>
      <c r="D17" s="382"/>
      <c r="E17" s="370"/>
      <c r="F17" s="246" t="s">
        <v>77</v>
      </c>
      <c r="G17" s="118">
        <v>2278554</v>
      </c>
      <c r="H17" s="255" t="s">
        <v>533</v>
      </c>
      <c r="I17" s="282" t="s">
        <v>534</v>
      </c>
      <c r="J17" s="240"/>
      <c r="K17" s="240"/>
      <c r="L17" s="258"/>
      <c r="M17" s="240"/>
      <c r="N17" s="176"/>
      <c r="O17" s="176"/>
      <c r="P17" s="176"/>
      <c r="Q17" s="131"/>
      <c r="R17" s="168"/>
    </row>
    <row r="18" spans="1:18" ht="66" customHeight="1" x14ac:dyDescent="0.2">
      <c r="A18" s="135"/>
      <c r="B18" s="371">
        <v>4</v>
      </c>
      <c r="C18" s="368">
        <v>269832</v>
      </c>
      <c r="D18" s="379">
        <v>41592</v>
      </c>
      <c r="E18" s="368" t="s">
        <v>311</v>
      </c>
      <c r="F18" s="244" t="s">
        <v>95</v>
      </c>
      <c r="G18" s="117">
        <v>0</v>
      </c>
      <c r="H18" s="284" t="s">
        <v>367</v>
      </c>
      <c r="I18" s="143" t="s">
        <v>426</v>
      </c>
      <c r="J18" s="174" t="s">
        <v>375</v>
      </c>
      <c r="K18" s="174" t="s">
        <v>375</v>
      </c>
      <c r="L18" s="174"/>
      <c r="M18" s="174"/>
      <c r="N18" s="177"/>
      <c r="O18" s="174"/>
      <c r="P18" s="174"/>
      <c r="Q18" s="129"/>
      <c r="R18" s="128"/>
    </row>
    <row r="19" spans="1:18" ht="90" x14ac:dyDescent="0.2">
      <c r="A19" s="135"/>
      <c r="B19" s="372"/>
      <c r="C19" s="369"/>
      <c r="D19" s="380"/>
      <c r="E19" s="369"/>
      <c r="F19" s="245" t="s">
        <v>72</v>
      </c>
      <c r="G19" s="119">
        <v>0</v>
      </c>
      <c r="H19" s="206" t="s">
        <v>416</v>
      </c>
      <c r="I19" s="206" t="s">
        <v>469</v>
      </c>
      <c r="J19" s="175" t="s">
        <v>322</v>
      </c>
      <c r="K19" s="175"/>
      <c r="L19" s="190">
        <v>1836450.17</v>
      </c>
      <c r="M19" s="175" t="s">
        <v>324</v>
      </c>
      <c r="N19" s="191" t="s">
        <v>391</v>
      </c>
      <c r="O19" s="153" t="s">
        <v>321</v>
      </c>
      <c r="P19" s="175" t="s">
        <v>325</v>
      </c>
      <c r="Q19" s="130" t="s">
        <v>325</v>
      </c>
      <c r="R19" s="128"/>
    </row>
    <row r="20" spans="1:18" ht="45" x14ac:dyDescent="0.2">
      <c r="A20" s="135"/>
      <c r="B20" s="385"/>
      <c r="C20" s="378"/>
      <c r="D20" s="381"/>
      <c r="E20" s="378"/>
      <c r="F20" s="250" t="s">
        <v>396</v>
      </c>
      <c r="G20" s="192">
        <v>0</v>
      </c>
      <c r="H20" s="189" t="s">
        <v>417</v>
      </c>
      <c r="I20" s="206" t="s">
        <v>414</v>
      </c>
      <c r="J20" s="183"/>
      <c r="K20" s="175" t="s">
        <v>323</v>
      </c>
      <c r="L20" s="190">
        <v>197579.2</v>
      </c>
      <c r="M20" s="175" t="s">
        <v>418</v>
      </c>
      <c r="N20" s="191" t="s">
        <v>391</v>
      </c>
      <c r="O20" s="155"/>
      <c r="P20" s="183"/>
      <c r="Q20" s="150"/>
      <c r="R20" s="128"/>
    </row>
    <row r="21" spans="1:18" s="169" customFormat="1" ht="113.25" customHeight="1" thickBot="1" x14ac:dyDescent="0.3">
      <c r="A21" s="135"/>
      <c r="B21" s="373"/>
      <c r="C21" s="370"/>
      <c r="D21" s="382"/>
      <c r="E21" s="370"/>
      <c r="F21" s="246" t="s">
        <v>77</v>
      </c>
      <c r="G21" s="207">
        <v>9660</v>
      </c>
      <c r="H21" s="255" t="s">
        <v>468</v>
      </c>
      <c r="I21" s="282" t="s">
        <v>462</v>
      </c>
      <c r="J21" s="176"/>
      <c r="K21" s="208"/>
      <c r="L21" s="176"/>
      <c r="M21" s="118"/>
      <c r="N21" s="176"/>
      <c r="O21" s="176"/>
      <c r="P21" s="176"/>
      <c r="Q21" s="131"/>
      <c r="R21" s="168"/>
    </row>
    <row r="22" spans="1:18" ht="66" customHeight="1" x14ac:dyDescent="0.2">
      <c r="A22" s="135"/>
      <c r="B22" s="374">
        <v>5</v>
      </c>
      <c r="C22" s="174"/>
      <c r="D22" s="177"/>
      <c r="E22" s="368" t="s">
        <v>424</v>
      </c>
      <c r="F22" s="244" t="s">
        <v>95</v>
      </c>
      <c r="G22" s="117">
        <v>0</v>
      </c>
      <c r="H22" s="187" t="s">
        <v>367</v>
      </c>
      <c r="I22" s="193" t="s">
        <v>387</v>
      </c>
      <c r="J22" s="174" t="s">
        <v>375</v>
      </c>
      <c r="K22" s="174" t="s">
        <v>375</v>
      </c>
      <c r="L22" s="138"/>
      <c r="M22" s="151"/>
      <c r="N22" s="151"/>
      <c r="O22" s="151"/>
      <c r="P22" s="151"/>
      <c r="Q22" s="152"/>
      <c r="R22" s="128"/>
    </row>
    <row r="23" spans="1:18" ht="75" x14ac:dyDescent="0.2">
      <c r="A23" s="135"/>
      <c r="B23" s="375"/>
      <c r="C23" s="175"/>
      <c r="D23" s="178"/>
      <c r="E23" s="369"/>
      <c r="F23" s="153" t="s">
        <v>72</v>
      </c>
      <c r="G23" s="209">
        <v>0</v>
      </c>
      <c r="H23" s="284" t="s">
        <v>433</v>
      </c>
      <c r="I23" s="229" t="s">
        <v>434</v>
      </c>
      <c r="J23" s="153" t="s">
        <v>319</v>
      </c>
      <c r="K23" s="153"/>
      <c r="L23" s="195">
        <v>3701972.11</v>
      </c>
      <c r="M23" s="153" t="s">
        <v>394</v>
      </c>
      <c r="N23" s="153" t="s">
        <v>329</v>
      </c>
      <c r="O23" s="153" t="s">
        <v>321</v>
      </c>
      <c r="P23" s="153"/>
      <c r="Q23" s="154"/>
      <c r="R23" s="128"/>
    </row>
    <row r="24" spans="1:18" ht="60" x14ac:dyDescent="0.2">
      <c r="A24" s="135"/>
      <c r="B24" s="376"/>
      <c r="C24" s="183"/>
      <c r="D24" s="182"/>
      <c r="E24" s="378"/>
      <c r="F24" s="250" t="s">
        <v>396</v>
      </c>
      <c r="G24" s="210">
        <v>78642.13</v>
      </c>
      <c r="H24" s="288" t="s">
        <v>431</v>
      </c>
      <c r="I24" s="230" t="s">
        <v>414</v>
      </c>
      <c r="J24" s="155"/>
      <c r="K24" s="153" t="s">
        <v>320</v>
      </c>
      <c r="L24" s="211">
        <v>453431.52</v>
      </c>
      <c r="M24" s="153" t="s">
        <v>423</v>
      </c>
      <c r="N24" s="153" t="s">
        <v>329</v>
      </c>
      <c r="O24" s="155"/>
      <c r="P24" s="155"/>
      <c r="Q24" s="156"/>
      <c r="R24" s="128"/>
    </row>
    <row r="25" spans="1:18" ht="84.75" customHeight="1" x14ac:dyDescent="0.2">
      <c r="A25" s="135"/>
      <c r="B25" s="376"/>
      <c r="C25" s="299"/>
      <c r="D25" s="302"/>
      <c r="E25" s="378"/>
      <c r="F25" s="299" t="s">
        <v>544</v>
      </c>
      <c r="G25" s="210"/>
      <c r="H25" s="288" t="s">
        <v>520</v>
      </c>
      <c r="I25" s="230" t="s">
        <v>564</v>
      </c>
      <c r="J25" s="155" t="s">
        <v>546</v>
      </c>
      <c r="K25" s="155"/>
      <c r="L25" s="211">
        <v>1075397.76</v>
      </c>
      <c r="M25" s="153" t="s">
        <v>548</v>
      </c>
      <c r="N25" s="155" t="s">
        <v>549</v>
      </c>
      <c r="O25" s="153" t="s">
        <v>321</v>
      </c>
      <c r="P25" s="155"/>
      <c r="Q25" s="156"/>
      <c r="R25" s="128"/>
    </row>
    <row r="26" spans="1:18" ht="45.75" thickBot="1" x14ac:dyDescent="0.25">
      <c r="A26" s="135"/>
      <c r="B26" s="376"/>
      <c r="C26" s="299"/>
      <c r="D26" s="302"/>
      <c r="E26" s="378"/>
      <c r="F26" s="299" t="s">
        <v>545</v>
      </c>
      <c r="G26" s="210"/>
      <c r="H26" s="288" t="s">
        <v>521</v>
      </c>
      <c r="I26" s="230" t="s">
        <v>565</v>
      </c>
      <c r="J26" s="155"/>
      <c r="K26" s="155" t="s">
        <v>547</v>
      </c>
      <c r="L26" s="265">
        <v>133688.85999999999</v>
      </c>
      <c r="M26" s="155"/>
      <c r="N26" s="155"/>
      <c r="O26" s="155"/>
      <c r="P26" s="155"/>
      <c r="Q26" s="156"/>
      <c r="R26" s="128"/>
    </row>
    <row r="27" spans="1:18" s="169" customFormat="1" ht="111.75" customHeight="1" thickBot="1" x14ac:dyDescent="0.25">
      <c r="A27" s="135"/>
      <c r="B27" s="377"/>
      <c r="C27" s="176"/>
      <c r="D27" s="179"/>
      <c r="E27" s="370"/>
      <c r="F27" s="212" t="s">
        <v>77</v>
      </c>
      <c r="G27" s="118">
        <v>1554612</v>
      </c>
      <c r="H27" s="255" t="s">
        <v>528</v>
      </c>
      <c r="I27" s="282" t="s">
        <v>432</v>
      </c>
      <c r="J27" s="212"/>
      <c r="K27" s="212"/>
      <c r="L27" s="204"/>
      <c r="M27" s="212"/>
      <c r="N27" s="212"/>
      <c r="O27" s="212"/>
      <c r="P27" s="212"/>
      <c r="Q27" s="213"/>
      <c r="R27" s="168"/>
    </row>
    <row r="28" spans="1:18" ht="99.75" customHeight="1" x14ac:dyDescent="0.2">
      <c r="A28" s="135"/>
      <c r="B28" s="374">
        <v>6</v>
      </c>
      <c r="C28" s="174"/>
      <c r="D28" s="177"/>
      <c r="E28" s="394" t="s">
        <v>328</v>
      </c>
      <c r="F28" s="244" t="s">
        <v>95</v>
      </c>
      <c r="G28" s="117">
        <v>0</v>
      </c>
      <c r="H28" s="311" t="s">
        <v>356</v>
      </c>
      <c r="I28" s="187" t="s">
        <v>392</v>
      </c>
      <c r="J28" s="174" t="s">
        <v>375</v>
      </c>
      <c r="K28" s="174" t="s">
        <v>375</v>
      </c>
      <c r="L28" s="138"/>
      <c r="M28" s="151"/>
      <c r="N28" s="151"/>
      <c r="O28" s="151"/>
      <c r="P28" s="151"/>
      <c r="Q28" s="152"/>
      <c r="R28" s="128"/>
    </row>
    <row r="29" spans="1:18" ht="122.25" customHeight="1" x14ac:dyDescent="0.2">
      <c r="A29" s="135"/>
      <c r="B29" s="375"/>
      <c r="C29" s="175"/>
      <c r="D29" s="178"/>
      <c r="E29" s="395"/>
      <c r="F29" s="153" t="s">
        <v>72</v>
      </c>
      <c r="G29" s="209">
        <v>178475</v>
      </c>
      <c r="H29" s="255" t="s">
        <v>550</v>
      </c>
      <c r="I29" s="332" t="s">
        <v>470</v>
      </c>
      <c r="J29" s="143" t="s">
        <v>330</v>
      </c>
      <c r="K29" s="143"/>
      <c r="L29" s="260">
        <v>4110224.82</v>
      </c>
      <c r="M29" s="143" t="s">
        <v>471</v>
      </c>
      <c r="N29" s="153" t="s">
        <v>331</v>
      </c>
      <c r="O29" s="153" t="s">
        <v>321</v>
      </c>
      <c r="P29" s="153"/>
      <c r="Q29" s="154"/>
      <c r="R29" s="128"/>
    </row>
    <row r="30" spans="1:18" ht="84.75" customHeight="1" x14ac:dyDescent="0.2">
      <c r="A30" s="135"/>
      <c r="B30" s="376"/>
      <c r="C30" s="183"/>
      <c r="D30" s="182"/>
      <c r="E30" s="396"/>
      <c r="F30" s="155" t="s">
        <v>396</v>
      </c>
      <c r="G30" s="210">
        <v>65481</v>
      </c>
      <c r="H30" s="255" t="s">
        <v>504</v>
      </c>
      <c r="I30" s="333" t="s">
        <v>414</v>
      </c>
      <c r="J30" s="236"/>
      <c r="K30" s="236" t="s">
        <v>395</v>
      </c>
      <c r="L30" s="261">
        <v>483847.2</v>
      </c>
      <c r="M30" s="236"/>
      <c r="N30" s="153" t="s">
        <v>331</v>
      </c>
      <c r="O30" s="155"/>
      <c r="P30" s="155"/>
      <c r="Q30" s="156"/>
      <c r="R30" s="128"/>
    </row>
    <row r="31" spans="1:18" s="169" customFormat="1" ht="137.25" customHeight="1" thickBot="1" x14ac:dyDescent="0.25">
      <c r="A31" s="135"/>
      <c r="B31" s="377"/>
      <c r="C31" s="176"/>
      <c r="D31" s="179"/>
      <c r="E31" s="397"/>
      <c r="F31" s="212" t="s">
        <v>77</v>
      </c>
      <c r="G31" s="118">
        <v>59931</v>
      </c>
      <c r="H31" s="255" t="s">
        <v>535</v>
      </c>
      <c r="I31" s="281" t="s">
        <v>462</v>
      </c>
      <c r="J31" s="240"/>
      <c r="K31" s="240"/>
      <c r="L31" s="262"/>
      <c r="M31" s="240"/>
      <c r="N31" s="212"/>
      <c r="O31" s="212"/>
      <c r="P31" s="212"/>
      <c r="Q31" s="213"/>
      <c r="R31" s="168"/>
    </row>
    <row r="32" spans="1:18" ht="111" customHeight="1" x14ac:dyDescent="0.2">
      <c r="B32" s="371">
        <v>7</v>
      </c>
      <c r="C32" s="174"/>
      <c r="D32" s="177"/>
      <c r="E32" s="368" t="s">
        <v>357</v>
      </c>
      <c r="F32" s="244" t="s">
        <v>337</v>
      </c>
      <c r="G32" s="117">
        <v>0</v>
      </c>
      <c r="H32" s="284" t="s">
        <v>388</v>
      </c>
      <c r="I32" s="285" t="s">
        <v>379</v>
      </c>
      <c r="J32" s="174" t="s">
        <v>375</v>
      </c>
      <c r="K32" s="174" t="s">
        <v>375</v>
      </c>
      <c r="L32" s="164"/>
      <c r="M32" s="174"/>
      <c r="N32" s="174"/>
      <c r="O32" s="174"/>
      <c r="P32" s="174"/>
      <c r="Q32" s="129"/>
    </row>
    <row r="33" spans="1:18" ht="56.25" customHeight="1" x14ac:dyDescent="0.2">
      <c r="B33" s="372"/>
      <c r="C33" s="175"/>
      <c r="D33" s="178"/>
      <c r="E33" s="369"/>
      <c r="F33" s="245" t="s">
        <v>345</v>
      </c>
      <c r="G33" s="119">
        <v>0</v>
      </c>
      <c r="H33" s="288" t="s">
        <v>335</v>
      </c>
      <c r="I33" s="194"/>
      <c r="J33" s="175"/>
      <c r="K33" s="175" t="s">
        <v>375</v>
      </c>
      <c r="L33" s="165"/>
      <c r="M33" s="175"/>
      <c r="N33" s="175"/>
      <c r="O33" s="175"/>
      <c r="P33" s="175"/>
      <c r="Q33" s="130"/>
    </row>
    <row r="34" spans="1:18" ht="191.25" customHeight="1" x14ac:dyDescent="0.2">
      <c r="B34" s="372"/>
      <c r="C34" s="175"/>
      <c r="D34" s="178"/>
      <c r="E34" s="369"/>
      <c r="F34" s="245" t="s">
        <v>72</v>
      </c>
      <c r="G34" s="119">
        <v>116032</v>
      </c>
      <c r="H34" s="255" t="s">
        <v>506</v>
      </c>
      <c r="I34" s="334" t="s">
        <v>414</v>
      </c>
      <c r="J34" s="143" t="s">
        <v>472</v>
      </c>
      <c r="K34" s="143"/>
      <c r="L34" s="260">
        <v>3874840.02</v>
      </c>
      <c r="M34" s="143" t="s">
        <v>474</v>
      </c>
      <c r="N34" s="175" t="s">
        <v>419</v>
      </c>
      <c r="O34" s="119" t="s">
        <v>425</v>
      </c>
      <c r="P34" s="175"/>
      <c r="Q34" s="130"/>
    </row>
    <row r="35" spans="1:18" ht="91.5" customHeight="1" x14ac:dyDescent="0.2">
      <c r="B35" s="372"/>
      <c r="C35" s="175"/>
      <c r="D35" s="178"/>
      <c r="E35" s="369"/>
      <c r="F35" s="245" t="s">
        <v>437</v>
      </c>
      <c r="G35" s="119">
        <v>0</v>
      </c>
      <c r="H35" s="255" t="s">
        <v>505</v>
      </c>
      <c r="I35" s="335" t="s">
        <v>435</v>
      </c>
      <c r="J35" s="238"/>
      <c r="K35" s="238" t="s">
        <v>473</v>
      </c>
      <c r="L35" s="211"/>
      <c r="M35" s="238"/>
      <c r="N35" s="175"/>
      <c r="O35" s="175"/>
      <c r="P35" s="175"/>
      <c r="Q35" s="130"/>
    </row>
    <row r="36" spans="1:18" s="169" customFormat="1" ht="117" customHeight="1" thickBot="1" x14ac:dyDescent="0.25">
      <c r="A36" s="122"/>
      <c r="B36" s="373"/>
      <c r="C36" s="176"/>
      <c r="D36" s="179"/>
      <c r="E36" s="370"/>
      <c r="F36" s="246" t="s">
        <v>77</v>
      </c>
      <c r="G36" s="118">
        <v>1100000</v>
      </c>
      <c r="H36" s="255" t="s">
        <v>536</v>
      </c>
      <c r="I36" s="281" t="s">
        <v>436</v>
      </c>
      <c r="J36" s="238"/>
      <c r="K36" s="238"/>
      <c r="L36" s="211"/>
      <c r="M36" s="238"/>
      <c r="N36" s="173"/>
      <c r="O36" s="176"/>
      <c r="P36" s="176"/>
      <c r="Q36" s="131"/>
    </row>
    <row r="37" spans="1:18" ht="153.75" customHeight="1" x14ac:dyDescent="0.2">
      <c r="A37" s="140"/>
      <c r="B37" s="386">
        <v>8</v>
      </c>
      <c r="C37" s="174">
        <v>273254</v>
      </c>
      <c r="D37" s="177">
        <v>41883</v>
      </c>
      <c r="E37" s="362" t="s">
        <v>342</v>
      </c>
      <c r="F37" s="244" t="s">
        <v>95</v>
      </c>
      <c r="G37" s="117">
        <v>0</v>
      </c>
      <c r="H37" s="185" t="s">
        <v>438</v>
      </c>
      <c r="I37" s="174" t="s">
        <v>439</v>
      </c>
      <c r="J37" s="174" t="s">
        <v>378</v>
      </c>
      <c r="K37" s="174"/>
      <c r="L37" s="138" t="s">
        <v>377</v>
      </c>
      <c r="M37" s="174">
        <v>240</v>
      </c>
      <c r="N37" s="174" t="s">
        <v>398</v>
      </c>
      <c r="O37" s="174"/>
      <c r="P37" s="174"/>
      <c r="Q37" s="129"/>
      <c r="R37" s="128"/>
    </row>
    <row r="38" spans="1:18" ht="74.25" customHeight="1" x14ac:dyDescent="0.2">
      <c r="A38" s="140"/>
      <c r="B38" s="387"/>
      <c r="C38" s="158"/>
      <c r="D38" s="141"/>
      <c r="E38" s="363"/>
      <c r="F38" s="297" t="s">
        <v>332</v>
      </c>
      <c r="G38" s="119">
        <v>0</v>
      </c>
      <c r="H38" s="214" t="s">
        <v>412</v>
      </c>
      <c r="I38" s="297"/>
      <c r="J38" s="297"/>
      <c r="K38" s="297" t="s">
        <v>375</v>
      </c>
      <c r="L38" s="195"/>
      <c r="M38" s="297">
        <v>280</v>
      </c>
      <c r="N38" s="178" t="s">
        <v>398</v>
      </c>
      <c r="O38" s="175"/>
      <c r="P38" s="175"/>
      <c r="Q38" s="130"/>
      <c r="R38" s="128"/>
    </row>
    <row r="39" spans="1:18" ht="111.75" customHeight="1" x14ac:dyDescent="0.2">
      <c r="A39" s="140"/>
      <c r="B39" s="387"/>
      <c r="C39" s="158"/>
      <c r="D39" s="141"/>
      <c r="E39" s="363"/>
      <c r="F39" s="242" t="s">
        <v>72</v>
      </c>
      <c r="G39" s="186">
        <v>29811225.329999998</v>
      </c>
      <c r="H39" s="314" t="s">
        <v>507</v>
      </c>
      <c r="I39" s="315" t="s">
        <v>508</v>
      </c>
      <c r="J39" s="316" t="s">
        <v>475</v>
      </c>
      <c r="K39" s="317"/>
      <c r="L39" s="318">
        <v>275283666.42000002</v>
      </c>
      <c r="M39" s="316" t="s">
        <v>476</v>
      </c>
      <c r="N39" s="301">
        <v>44548</v>
      </c>
      <c r="O39" s="158"/>
      <c r="P39" s="158"/>
      <c r="Q39" s="142"/>
      <c r="R39" s="128"/>
    </row>
    <row r="40" spans="1:18" ht="110.25" customHeight="1" thickBot="1" x14ac:dyDescent="0.25">
      <c r="A40" s="140"/>
      <c r="B40" s="388"/>
      <c r="C40" s="176"/>
      <c r="D40" s="179"/>
      <c r="E40" s="364"/>
      <c r="F40" s="246" t="s">
        <v>422</v>
      </c>
      <c r="G40" s="118">
        <v>1419582.56</v>
      </c>
      <c r="H40" s="289" t="s">
        <v>477</v>
      </c>
      <c r="I40" s="272" t="s">
        <v>509</v>
      </c>
      <c r="J40" s="264"/>
      <c r="K40" s="263" t="s">
        <v>478</v>
      </c>
      <c r="L40" s="265">
        <v>5886771.1799999997</v>
      </c>
      <c r="M40" s="263"/>
      <c r="N40" s="241">
        <v>44548</v>
      </c>
      <c r="O40" s="176"/>
      <c r="P40" s="176"/>
      <c r="Q40" s="131"/>
      <c r="R40" s="128"/>
    </row>
    <row r="41" spans="1:18" ht="138.75" customHeight="1" x14ac:dyDescent="0.2">
      <c r="A41" s="140"/>
      <c r="B41" s="386">
        <v>9</v>
      </c>
      <c r="C41" s="174">
        <v>303267</v>
      </c>
      <c r="D41" s="177">
        <v>43145</v>
      </c>
      <c r="E41" s="362" t="s">
        <v>343</v>
      </c>
      <c r="F41" s="244" t="s">
        <v>95</v>
      </c>
      <c r="G41" s="117">
        <v>0</v>
      </c>
      <c r="H41" s="185" t="s">
        <v>440</v>
      </c>
      <c r="I41" s="174" t="s">
        <v>408</v>
      </c>
      <c r="J41" s="174" t="s">
        <v>344</v>
      </c>
      <c r="K41" s="174"/>
      <c r="L41" s="117">
        <v>4512691.7</v>
      </c>
      <c r="M41" s="174">
        <v>210</v>
      </c>
      <c r="N41" s="177">
        <v>43432</v>
      </c>
      <c r="O41" s="174"/>
      <c r="P41" s="174"/>
      <c r="Q41" s="129"/>
      <c r="R41" s="128"/>
    </row>
    <row r="42" spans="1:18" ht="63" customHeight="1" x14ac:dyDescent="0.2">
      <c r="A42" s="140"/>
      <c r="B42" s="387"/>
      <c r="C42" s="158"/>
      <c r="D42" s="141"/>
      <c r="E42" s="363"/>
      <c r="F42" s="245" t="s">
        <v>332</v>
      </c>
      <c r="G42" s="119">
        <v>0</v>
      </c>
      <c r="H42" s="214" t="s">
        <v>412</v>
      </c>
      <c r="I42" s="297" t="s">
        <v>376</v>
      </c>
      <c r="J42" s="297"/>
      <c r="K42" s="297" t="s">
        <v>375</v>
      </c>
      <c r="L42" s="297" t="s">
        <v>376</v>
      </c>
      <c r="M42" s="297">
        <v>230</v>
      </c>
      <c r="N42" s="178">
        <v>43432</v>
      </c>
      <c r="O42" s="172"/>
      <c r="P42" s="166"/>
      <c r="Q42" s="172"/>
      <c r="R42" s="128"/>
    </row>
    <row r="43" spans="1:18" ht="110.25" customHeight="1" x14ac:dyDescent="0.2">
      <c r="A43" s="140"/>
      <c r="B43" s="387"/>
      <c r="C43" s="158"/>
      <c r="D43" s="141"/>
      <c r="E43" s="363"/>
      <c r="F43" s="242" t="s">
        <v>72</v>
      </c>
      <c r="G43" s="186">
        <v>33365659.879999999</v>
      </c>
      <c r="H43" s="314" t="s">
        <v>510</v>
      </c>
      <c r="I43" s="315" t="s">
        <v>512</v>
      </c>
      <c r="J43" s="317" t="s">
        <v>551</v>
      </c>
      <c r="K43" s="317"/>
      <c r="L43" s="320">
        <v>366362860.19999999</v>
      </c>
      <c r="M43" s="158">
        <v>1080</v>
      </c>
      <c r="N43" s="301">
        <v>44589</v>
      </c>
      <c r="O43" s="175"/>
      <c r="P43" s="166"/>
      <c r="Q43" s="172"/>
      <c r="R43" s="128"/>
    </row>
    <row r="44" spans="1:18" ht="91.5" customHeight="1" thickBot="1" x14ac:dyDescent="0.25">
      <c r="A44" s="140"/>
      <c r="B44" s="388"/>
      <c r="C44" s="176"/>
      <c r="D44" s="179"/>
      <c r="E44" s="364"/>
      <c r="F44" s="246" t="s">
        <v>333</v>
      </c>
      <c r="G44" s="118">
        <v>5849426.4699999997</v>
      </c>
      <c r="H44" s="289" t="s">
        <v>511</v>
      </c>
      <c r="I44" s="266" t="s">
        <v>513</v>
      </c>
      <c r="J44" s="264"/>
      <c r="K44" s="263" t="s">
        <v>552</v>
      </c>
      <c r="L44" s="319">
        <v>11978145.35</v>
      </c>
      <c r="M44" s="176">
        <v>1160</v>
      </c>
      <c r="N44" s="308">
        <v>44589</v>
      </c>
      <c r="O44" s="176"/>
      <c r="P44" s="176"/>
      <c r="Q44" s="131"/>
      <c r="R44" s="128"/>
    </row>
    <row r="45" spans="1:18" ht="217.5" customHeight="1" x14ac:dyDescent="0.2">
      <c r="A45" s="140"/>
      <c r="B45" s="386">
        <v>10</v>
      </c>
      <c r="C45" s="174">
        <v>277717</v>
      </c>
      <c r="D45" s="177">
        <v>42234</v>
      </c>
      <c r="E45" s="362" t="s">
        <v>336</v>
      </c>
      <c r="F45" s="244" t="s">
        <v>95</v>
      </c>
      <c r="G45" s="117">
        <v>0</v>
      </c>
      <c r="H45" s="185" t="s">
        <v>553</v>
      </c>
      <c r="I45" s="187" t="s">
        <v>410</v>
      </c>
      <c r="J45" s="174" t="s">
        <v>375</v>
      </c>
      <c r="K45" s="309"/>
      <c r="L45" s="171"/>
      <c r="M45" s="171"/>
      <c r="N45" s="174"/>
      <c r="O45" s="174"/>
      <c r="P45" s="174"/>
      <c r="Q45" s="129"/>
      <c r="R45" s="128"/>
    </row>
    <row r="46" spans="1:18" ht="31.5" customHeight="1" x14ac:dyDescent="0.2">
      <c r="A46" s="140"/>
      <c r="B46" s="387"/>
      <c r="C46" s="158"/>
      <c r="D46" s="141"/>
      <c r="E46" s="363"/>
      <c r="F46" s="245" t="s">
        <v>332</v>
      </c>
      <c r="G46" s="119">
        <v>0</v>
      </c>
      <c r="H46" s="216" t="s">
        <v>411</v>
      </c>
      <c r="I46" s="189"/>
      <c r="J46" s="172"/>
      <c r="K46" s="143" t="s">
        <v>375</v>
      </c>
      <c r="L46" s="172"/>
      <c r="M46" s="172"/>
      <c r="N46" s="175"/>
      <c r="O46" s="175"/>
      <c r="P46" s="175"/>
      <c r="Q46" s="130"/>
      <c r="R46" s="128"/>
    </row>
    <row r="47" spans="1:18" ht="108" customHeight="1" x14ac:dyDescent="0.2">
      <c r="A47" s="140"/>
      <c r="B47" s="387"/>
      <c r="C47" s="158"/>
      <c r="D47" s="141"/>
      <c r="E47" s="363"/>
      <c r="F47" s="245" t="s">
        <v>72</v>
      </c>
      <c r="G47" s="119">
        <v>857572.95</v>
      </c>
      <c r="H47" s="255" t="s">
        <v>514</v>
      </c>
      <c r="I47" s="255" t="s">
        <v>516</v>
      </c>
      <c r="J47" s="268"/>
      <c r="K47" s="268"/>
      <c r="L47" s="297" t="s">
        <v>554</v>
      </c>
      <c r="M47" s="175"/>
      <c r="N47" s="175"/>
      <c r="O47" s="175"/>
      <c r="P47" s="175"/>
      <c r="Q47" s="130"/>
      <c r="R47" s="128"/>
    </row>
    <row r="48" spans="1:18" ht="83.25" customHeight="1" x14ac:dyDescent="0.2">
      <c r="A48" s="140"/>
      <c r="B48" s="387"/>
      <c r="C48" s="158"/>
      <c r="D48" s="141"/>
      <c r="E48" s="363"/>
      <c r="F48" s="242" t="s">
        <v>333</v>
      </c>
      <c r="G48" s="186">
        <v>106035.6</v>
      </c>
      <c r="H48" s="255" t="s">
        <v>515</v>
      </c>
      <c r="I48" s="255" t="s">
        <v>509</v>
      </c>
      <c r="J48" s="268"/>
      <c r="K48" s="268"/>
      <c r="L48" s="297" t="s">
        <v>479</v>
      </c>
      <c r="M48" s="158"/>
      <c r="N48" s="158"/>
      <c r="O48" s="158"/>
      <c r="P48" s="158"/>
      <c r="Q48" s="142"/>
      <c r="R48" s="128"/>
    </row>
    <row r="49" spans="1:18" ht="75.75" thickBot="1" x14ac:dyDescent="0.25">
      <c r="A49" s="140"/>
      <c r="B49" s="388"/>
      <c r="C49" s="176"/>
      <c r="D49" s="179"/>
      <c r="E49" s="364"/>
      <c r="F49" s="246" t="s">
        <v>77</v>
      </c>
      <c r="G49" s="160">
        <v>0</v>
      </c>
      <c r="H49" s="245" t="s">
        <v>531</v>
      </c>
      <c r="I49" s="281" t="s">
        <v>436</v>
      </c>
      <c r="J49" s="269"/>
      <c r="K49" s="269"/>
      <c r="L49" s="239" t="s">
        <v>555</v>
      </c>
      <c r="M49" s="176"/>
      <c r="N49" s="176"/>
      <c r="O49" s="176"/>
      <c r="P49" s="176"/>
      <c r="Q49" s="131"/>
      <c r="R49" s="128"/>
    </row>
    <row r="50" spans="1:18" ht="140.25" customHeight="1" x14ac:dyDescent="0.2">
      <c r="A50" s="135"/>
      <c r="B50" s="371">
        <v>11</v>
      </c>
      <c r="C50" s="368">
        <v>274896</v>
      </c>
      <c r="D50" s="379">
        <v>41597</v>
      </c>
      <c r="E50" s="368" t="s">
        <v>13</v>
      </c>
      <c r="F50" s="244" t="s">
        <v>95</v>
      </c>
      <c r="G50" s="117">
        <v>0</v>
      </c>
      <c r="H50" s="187" t="s">
        <v>362</v>
      </c>
      <c r="I50" s="196" t="s">
        <v>363</v>
      </c>
      <c r="J50" s="174" t="s">
        <v>364</v>
      </c>
      <c r="K50" s="174" t="s">
        <v>365</v>
      </c>
      <c r="L50" s="117">
        <v>60000</v>
      </c>
      <c r="M50" s="174">
        <v>60</v>
      </c>
      <c r="N50" s="174" t="s">
        <v>366</v>
      </c>
      <c r="O50" s="174"/>
      <c r="P50" s="174"/>
      <c r="Q50" s="129"/>
    </row>
    <row r="51" spans="1:18" ht="77.25" customHeight="1" x14ac:dyDescent="0.2">
      <c r="A51" s="135"/>
      <c r="B51" s="372"/>
      <c r="C51" s="369"/>
      <c r="D51" s="380"/>
      <c r="E51" s="369"/>
      <c r="F51" s="245" t="s">
        <v>72</v>
      </c>
      <c r="G51" s="188">
        <v>0</v>
      </c>
      <c r="H51" s="189" t="s">
        <v>556</v>
      </c>
      <c r="I51" s="206" t="s">
        <v>420</v>
      </c>
      <c r="J51" s="175" t="s">
        <v>312</v>
      </c>
      <c r="K51" s="175" t="s">
        <v>313</v>
      </c>
      <c r="L51" s="119" t="s">
        <v>314</v>
      </c>
      <c r="M51" s="175" t="s">
        <v>315</v>
      </c>
      <c r="N51" s="175" t="s">
        <v>316</v>
      </c>
      <c r="O51" s="119">
        <v>37286.9</v>
      </c>
      <c r="P51" s="172"/>
      <c r="Q51" s="130" t="s">
        <v>390</v>
      </c>
    </row>
    <row r="52" spans="1:18" s="169" customFormat="1" ht="100.5" customHeight="1" thickBot="1" x14ac:dyDescent="0.25">
      <c r="A52" s="135"/>
      <c r="B52" s="373"/>
      <c r="C52" s="370"/>
      <c r="D52" s="382"/>
      <c r="E52" s="370"/>
      <c r="F52" s="246" t="s">
        <v>77</v>
      </c>
      <c r="G52" s="207">
        <v>0</v>
      </c>
      <c r="H52" s="189" t="s">
        <v>480</v>
      </c>
      <c r="I52" s="281" t="s">
        <v>481</v>
      </c>
      <c r="J52" s="176"/>
      <c r="K52" s="176"/>
      <c r="L52" s="118"/>
      <c r="M52" s="176"/>
      <c r="N52" s="176"/>
      <c r="O52" s="176"/>
      <c r="P52" s="176"/>
      <c r="Q52" s="131"/>
    </row>
    <row r="53" spans="1:18" ht="60" x14ac:dyDescent="0.2">
      <c r="A53" s="135"/>
      <c r="B53" s="371">
        <v>12</v>
      </c>
      <c r="C53" s="174" t="s">
        <v>61</v>
      </c>
      <c r="D53" s="174" t="s">
        <v>61</v>
      </c>
      <c r="E53" s="368" t="s">
        <v>0</v>
      </c>
      <c r="F53" s="244" t="s">
        <v>72</v>
      </c>
      <c r="G53" s="117">
        <v>0</v>
      </c>
      <c r="H53" s="187" t="s">
        <v>557</v>
      </c>
      <c r="I53" s="228" t="s">
        <v>421</v>
      </c>
      <c r="J53" s="174" t="s">
        <v>304</v>
      </c>
      <c r="K53" s="174" t="s">
        <v>305</v>
      </c>
      <c r="L53" s="117">
        <v>50992898.149999999</v>
      </c>
      <c r="M53" s="174" t="s">
        <v>306</v>
      </c>
      <c r="N53" s="177">
        <v>41809</v>
      </c>
      <c r="O53" s="117">
        <v>4145633.99</v>
      </c>
      <c r="P53" s="197" t="s">
        <v>318</v>
      </c>
      <c r="Q53" s="198" t="s">
        <v>307</v>
      </c>
      <c r="R53" s="128"/>
    </row>
    <row r="54" spans="1:18" s="169" customFormat="1" ht="120" customHeight="1" thickBot="1" x14ac:dyDescent="0.25">
      <c r="A54" s="135"/>
      <c r="B54" s="373"/>
      <c r="C54" s="176"/>
      <c r="D54" s="176"/>
      <c r="E54" s="370"/>
      <c r="F54" s="246" t="s">
        <v>77</v>
      </c>
      <c r="G54" s="207">
        <v>76970</v>
      </c>
      <c r="H54" s="189" t="s">
        <v>482</v>
      </c>
      <c r="I54" s="281" t="s">
        <v>481</v>
      </c>
      <c r="J54" s="204"/>
      <c r="K54" s="176"/>
      <c r="L54" s="118"/>
      <c r="M54" s="176"/>
      <c r="N54" s="179"/>
      <c r="O54" s="118"/>
      <c r="P54" s="217"/>
      <c r="Q54" s="218"/>
      <c r="R54" s="168"/>
    </row>
    <row r="55" spans="1:18" ht="30.75" thickBot="1" x14ac:dyDescent="0.25">
      <c r="A55" s="136"/>
      <c r="B55" s="386">
        <v>13</v>
      </c>
      <c r="C55" s="174">
        <v>274698</v>
      </c>
      <c r="D55" s="177">
        <v>41745</v>
      </c>
      <c r="E55" s="408" t="s">
        <v>310</v>
      </c>
      <c r="F55" s="199" t="s">
        <v>95</v>
      </c>
      <c r="G55" s="117">
        <v>0</v>
      </c>
      <c r="H55" s="187" t="s">
        <v>367</v>
      </c>
      <c r="I55" s="174" t="s">
        <v>376</v>
      </c>
      <c r="J55" s="174" t="s">
        <v>375</v>
      </c>
      <c r="K55" s="174" t="s">
        <v>375</v>
      </c>
      <c r="L55" s="174"/>
      <c r="M55" s="174"/>
      <c r="N55" s="174"/>
      <c r="O55" s="174"/>
      <c r="P55" s="174"/>
      <c r="Q55" s="129"/>
      <c r="R55" s="128"/>
    </row>
    <row r="56" spans="1:18" ht="94.5" customHeight="1" x14ac:dyDescent="0.2">
      <c r="A56" s="139" t="s">
        <v>386</v>
      </c>
      <c r="B56" s="387"/>
      <c r="C56" s="175"/>
      <c r="D56" s="178"/>
      <c r="E56" s="409"/>
      <c r="F56" s="200" t="s">
        <v>72</v>
      </c>
      <c r="G56" s="119">
        <v>0</v>
      </c>
      <c r="H56" s="214" t="s">
        <v>558</v>
      </c>
      <c r="I56" s="232" t="s">
        <v>559</v>
      </c>
      <c r="J56" s="201" t="s">
        <v>308</v>
      </c>
      <c r="K56" s="201"/>
      <c r="L56" s="202">
        <v>235421.85</v>
      </c>
      <c r="M56" s="201" t="s">
        <v>309</v>
      </c>
      <c r="N56" s="203">
        <v>42928</v>
      </c>
      <c r="O56" s="201"/>
      <c r="P56" s="175"/>
      <c r="Q56" s="130" t="s">
        <v>327</v>
      </c>
      <c r="R56" s="128"/>
    </row>
    <row r="57" spans="1:18" s="169" customFormat="1" ht="120" customHeight="1" thickBot="1" x14ac:dyDescent="0.25">
      <c r="A57" s="140"/>
      <c r="B57" s="388"/>
      <c r="C57" s="176"/>
      <c r="D57" s="179"/>
      <c r="E57" s="410"/>
      <c r="F57" s="215" t="s">
        <v>77</v>
      </c>
      <c r="G57" s="207">
        <v>194160</v>
      </c>
      <c r="H57" s="189" t="s">
        <v>441</v>
      </c>
      <c r="I57" s="281" t="s">
        <v>483</v>
      </c>
      <c r="J57" s="176" t="s">
        <v>385</v>
      </c>
      <c r="K57" s="176"/>
      <c r="L57" s="176"/>
      <c r="M57" s="176"/>
      <c r="N57" s="176"/>
      <c r="O57" s="176"/>
      <c r="P57" s="176"/>
      <c r="Q57" s="131"/>
      <c r="R57" s="168"/>
    </row>
    <row r="58" spans="1:18" ht="80.25" customHeight="1" x14ac:dyDescent="0.2">
      <c r="B58" s="371">
        <v>14</v>
      </c>
      <c r="C58" s="368"/>
      <c r="D58" s="379"/>
      <c r="E58" s="368" t="s">
        <v>361</v>
      </c>
      <c r="F58" s="244" t="s">
        <v>72</v>
      </c>
      <c r="G58" s="117">
        <v>0</v>
      </c>
      <c r="H58" s="187" t="s">
        <v>561</v>
      </c>
      <c r="I58" s="231" t="s">
        <v>560</v>
      </c>
      <c r="J58" s="174" t="s">
        <v>380</v>
      </c>
      <c r="K58" s="174" t="s">
        <v>381</v>
      </c>
      <c r="L58" s="174" t="s">
        <v>382</v>
      </c>
      <c r="M58" s="174" t="s">
        <v>383</v>
      </c>
      <c r="N58" s="174" t="s">
        <v>384</v>
      </c>
      <c r="O58" s="171" t="s">
        <v>61</v>
      </c>
      <c r="P58" s="171" t="s">
        <v>61</v>
      </c>
      <c r="Q58" s="167" t="s">
        <v>61</v>
      </c>
    </row>
    <row r="59" spans="1:18" s="169" customFormat="1" ht="102" customHeight="1" thickBot="1" x14ac:dyDescent="0.25">
      <c r="A59" s="122"/>
      <c r="B59" s="373"/>
      <c r="C59" s="370"/>
      <c r="D59" s="382"/>
      <c r="E59" s="370"/>
      <c r="F59" s="246" t="s">
        <v>77</v>
      </c>
      <c r="G59" s="207">
        <v>180000</v>
      </c>
      <c r="H59" s="189" t="s">
        <v>484</v>
      </c>
      <c r="I59" s="281" t="s">
        <v>442</v>
      </c>
      <c r="J59" s="176"/>
      <c r="K59" s="176" t="s">
        <v>61</v>
      </c>
      <c r="L59" s="176" t="s">
        <v>61</v>
      </c>
      <c r="M59" s="176" t="s">
        <v>61</v>
      </c>
      <c r="N59" s="176" t="s">
        <v>61</v>
      </c>
      <c r="O59" s="176" t="s">
        <v>61</v>
      </c>
      <c r="P59" s="176" t="s">
        <v>61</v>
      </c>
      <c r="Q59" s="131" t="s">
        <v>61</v>
      </c>
    </row>
    <row r="60" spans="1:18" ht="75" x14ac:dyDescent="0.2">
      <c r="A60" s="140"/>
      <c r="B60" s="386">
        <v>15</v>
      </c>
      <c r="C60" s="174">
        <v>273121</v>
      </c>
      <c r="D60" s="177">
        <v>41883</v>
      </c>
      <c r="E60" s="362" t="s">
        <v>55</v>
      </c>
      <c r="F60" s="244" t="s">
        <v>95</v>
      </c>
      <c r="G60" s="117">
        <v>0</v>
      </c>
      <c r="H60" s="185" t="s">
        <v>562</v>
      </c>
      <c r="I60" s="187" t="s">
        <v>428</v>
      </c>
      <c r="J60" s="174" t="s">
        <v>375</v>
      </c>
      <c r="K60" s="171"/>
      <c r="L60" s="174"/>
      <c r="M60" s="174"/>
      <c r="N60" s="177"/>
      <c r="O60" s="174"/>
      <c r="P60" s="174"/>
      <c r="Q60" s="129"/>
      <c r="R60" s="128"/>
    </row>
    <row r="61" spans="1:18" ht="30" x14ac:dyDescent="0.2">
      <c r="A61" s="140"/>
      <c r="B61" s="387"/>
      <c r="C61" s="158"/>
      <c r="D61" s="141"/>
      <c r="E61" s="363"/>
      <c r="F61" s="245" t="s">
        <v>334</v>
      </c>
      <c r="G61" s="119">
        <v>0</v>
      </c>
      <c r="H61" s="321" t="s">
        <v>563</v>
      </c>
      <c r="I61" s="172"/>
      <c r="J61" s="172"/>
      <c r="K61" s="175" t="s">
        <v>375</v>
      </c>
      <c r="L61" s="175"/>
      <c r="M61" s="175"/>
      <c r="N61" s="178"/>
      <c r="O61" s="175"/>
      <c r="P61" s="175"/>
      <c r="Q61" s="130"/>
      <c r="R61" s="128"/>
    </row>
    <row r="62" spans="1:18" ht="18" x14ac:dyDescent="0.2">
      <c r="A62" s="140"/>
      <c r="B62" s="387"/>
      <c r="C62" s="158"/>
      <c r="D62" s="141"/>
      <c r="E62" s="363"/>
      <c r="F62" s="245" t="s">
        <v>72</v>
      </c>
      <c r="G62" s="119">
        <v>215740.4</v>
      </c>
      <c r="H62" s="245" t="s">
        <v>427</v>
      </c>
      <c r="I62" s="172"/>
      <c r="J62" s="172"/>
      <c r="K62" s="175"/>
      <c r="L62" s="175"/>
      <c r="M62" s="175"/>
      <c r="N62" s="178"/>
      <c r="O62" s="175"/>
      <c r="P62" s="175"/>
      <c r="Q62" s="130"/>
      <c r="R62" s="128"/>
    </row>
    <row r="63" spans="1:18" ht="18" x14ac:dyDescent="0.2">
      <c r="A63" s="140"/>
      <c r="B63" s="387"/>
      <c r="C63" s="158"/>
      <c r="D63" s="141"/>
      <c r="E63" s="363"/>
      <c r="F63" s="143" t="s">
        <v>396</v>
      </c>
      <c r="G63" s="188">
        <v>6580</v>
      </c>
      <c r="H63" s="245" t="s">
        <v>427</v>
      </c>
      <c r="I63" s="163"/>
      <c r="J63" s="163"/>
      <c r="K63" s="143"/>
      <c r="L63" s="143"/>
      <c r="M63" s="143"/>
      <c r="N63" s="144"/>
      <c r="O63" s="143"/>
      <c r="P63" s="143"/>
      <c r="Q63" s="145"/>
      <c r="R63" s="128"/>
    </row>
    <row r="64" spans="1:18" ht="18.75" thickBot="1" x14ac:dyDescent="0.25">
      <c r="A64" s="140"/>
      <c r="B64" s="387"/>
      <c r="C64" s="176"/>
      <c r="D64" s="179"/>
      <c r="E64" s="364"/>
      <c r="F64" s="246" t="s">
        <v>77</v>
      </c>
      <c r="G64" s="118">
        <v>0</v>
      </c>
      <c r="H64" s="242" t="s">
        <v>427</v>
      </c>
      <c r="I64" s="173"/>
      <c r="J64" s="173"/>
      <c r="K64" s="176"/>
      <c r="L64" s="176"/>
      <c r="M64" s="176"/>
      <c r="N64" s="179"/>
      <c r="O64" s="176"/>
      <c r="P64" s="176"/>
      <c r="Q64" s="131"/>
      <c r="R64" s="128"/>
    </row>
    <row r="65" spans="1:18" ht="45" x14ac:dyDescent="0.2">
      <c r="A65" s="140"/>
      <c r="B65" s="369">
        <v>16</v>
      </c>
      <c r="C65" s="171">
        <v>273254</v>
      </c>
      <c r="D65" s="180">
        <v>41883</v>
      </c>
      <c r="E65" s="362" t="s">
        <v>338</v>
      </c>
      <c r="F65" s="305" t="s">
        <v>95</v>
      </c>
      <c r="G65" s="325">
        <v>2907964.81</v>
      </c>
      <c r="H65" s="323" t="s">
        <v>566</v>
      </c>
      <c r="I65" s="305" t="s">
        <v>407</v>
      </c>
      <c r="J65" s="305" t="s">
        <v>317</v>
      </c>
      <c r="K65" s="235"/>
      <c r="L65" s="235" t="s">
        <v>339</v>
      </c>
      <c r="M65" s="235">
        <v>240</v>
      </c>
      <c r="N65" s="174" t="s">
        <v>397</v>
      </c>
      <c r="O65" s="174"/>
      <c r="P65" s="174"/>
      <c r="Q65" s="129"/>
      <c r="R65" s="128"/>
    </row>
    <row r="66" spans="1:18" ht="45.75" thickBot="1" x14ac:dyDescent="0.25">
      <c r="A66" s="140"/>
      <c r="B66" s="369"/>
      <c r="C66" s="173"/>
      <c r="D66" s="181"/>
      <c r="E66" s="363"/>
      <c r="F66" s="297" t="s">
        <v>332</v>
      </c>
      <c r="G66" s="161">
        <v>0</v>
      </c>
      <c r="H66" s="255" t="s">
        <v>525</v>
      </c>
      <c r="I66" s="297" t="s">
        <v>407</v>
      </c>
      <c r="J66" s="297"/>
      <c r="K66" s="299" t="s">
        <v>340</v>
      </c>
      <c r="L66" s="211" t="s">
        <v>341</v>
      </c>
      <c r="M66" s="299">
        <v>270</v>
      </c>
      <c r="N66" s="302" t="s">
        <v>397</v>
      </c>
      <c r="O66" s="299"/>
      <c r="P66" s="299"/>
      <c r="Q66" s="150"/>
      <c r="R66" s="128"/>
    </row>
    <row r="67" spans="1:18" ht="75" x14ac:dyDescent="0.2">
      <c r="A67" s="140"/>
      <c r="B67" s="369"/>
      <c r="C67" s="248"/>
      <c r="D67" s="249"/>
      <c r="E67" s="363"/>
      <c r="F67" s="297" t="s">
        <v>72</v>
      </c>
      <c r="G67" s="119">
        <v>482507.74</v>
      </c>
      <c r="H67" s="255" t="s">
        <v>523</v>
      </c>
      <c r="I67" s="297"/>
      <c r="J67" s="297"/>
      <c r="K67" s="297"/>
      <c r="L67" s="195" t="s">
        <v>567</v>
      </c>
      <c r="M67" s="297">
        <v>1080</v>
      </c>
      <c r="N67" s="301"/>
      <c r="O67" s="297"/>
      <c r="P67" s="297"/>
      <c r="Q67" s="297"/>
      <c r="R67" s="128"/>
    </row>
    <row r="68" spans="1:18" ht="73.5" customHeight="1" x14ac:dyDescent="0.2">
      <c r="A68" s="140"/>
      <c r="B68" s="369"/>
      <c r="C68" s="248"/>
      <c r="D68" s="249"/>
      <c r="E68" s="363"/>
      <c r="F68" s="297" t="s">
        <v>396</v>
      </c>
      <c r="G68" s="119">
        <v>16543.12</v>
      </c>
      <c r="H68" s="255" t="s">
        <v>524</v>
      </c>
      <c r="I68" s="297"/>
      <c r="J68" s="297"/>
      <c r="K68" s="297"/>
      <c r="L68" s="195" t="s">
        <v>568</v>
      </c>
      <c r="M68" s="297"/>
      <c r="N68" s="301"/>
      <c r="O68" s="297"/>
      <c r="P68" s="297"/>
      <c r="Q68" s="297"/>
      <c r="R68" s="128"/>
    </row>
    <row r="69" spans="1:18" ht="18.75" thickBot="1" x14ac:dyDescent="0.25">
      <c r="A69" s="140"/>
      <c r="B69" s="369"/>
      <c r="C69" s="248"/>
      <c r="D69" s="249"/>
      <c r="E69" s="364"/>
      <c r="F69" s="245" t="s">
        <v>77</v>
      </c>
      <c r="G69" s="161"/>
      <c r="H69" s="324"/>
      <c r="I69" s="143"/>
      <c r="J69" s="242"/>
      <c r="K69" s="242"/>
      <c r="L69" s="326">
        <v>84835306.760000005</v>
      </c>
      <c r="M69" s="242"/>
      <c r="N69" s="247"/>
      <c r="O69" s="242"/>
      <c r="P69" s="242"/>
      <c r="Q69" s="142"/>
      <c r="R69" s="128"/>
    </row>
    <row r="70" spans="1:18" ht="81.75" customHeight="1" x14ac:dyDescent="0.2">
      <c r="B70" s="369">
        <v>17</v>
      </c>
      <c r="C70" s="368">
        <v>305648</v>
      </c>
      <c r="D70" s="379">
        <v>43145</v>
      </c>
      <c r="E70" s="379" t="s">
        <v>352</v>
      </c>
      <c r="F70" s="296" t="s">
        <v>95</v>
      </c>
      <c r="G70" s="117">
        <v>532185.18999999994</v>
      </c>
      <c r="H70" s="323" t="s">
        <v>569</v>
      </c>
      <c r="I70" s="305" t="s">
        <v>407</v>
      </c>
      <c r="J70" s="296" t="s">
        <v>353</v>
      </c>
      <c r="K70" s="296"/>
      <c r="L70" s="117">
        <v>1520529.12</v>
      </c>
      <c r="M70" s="296">
        <v>180</v>
      </c>
      <c r="N70" s="296" t="s">
        <v>401</v>
      </c>
      <c r="O70" s="296"/>
      <c r="P70" s="296"/>
      <c r="Q70" s="129"/>
    </row>
    <row r="71" spans="1:18" ht="45" x14ac:dyDescent="0.2">
      <c r="B71" s="369"/>
      <c r="C71" s="363"/>
      <c r="D71" s="398"/>
      <c r="E71" s="398"/>
      <c r="F71" s="297" t="s">
        <v>332</v>
      </c>
      <c r="G71" s="119">
        <v>122972.9</v>
      </c>
      <c r="H71" s="255" t="s">
        <v>525</v>
      </c>
      <c r="I71" s="297" t="s">
        <v>376</v>
      </c>
      <c r="J71" s="297"/>
      <c r="K71" s="297" t="s">
        <v>354</v>
      </c>
      <c r="L71" s="119">
        <v>351351.13</v>
      </c>
      <c r="M71" s="297">
        <v>220</v>
      </c>
      <c r="N71" s="297" t="s">
        <v>401</v>
      </c>
      <c r="O71" s="297"/>
      <c r="P71" s="297"/>
      <c r="Q71" s="130"/>
    </row>
    <row r="72" spans="1:18" ht="99" customHeight="1" x14ac:dyDescent="0.2">
      <c r="B72" s="369"/>
      <c r="C72" s="363"/>
      <c r="D72" s="398"/>
      <c r="E72" s="398"/>
      <c r="F72" s="297" t="s">
        <v>72</v>
      </c>
      <c r="G72" s="119">
        <v>1456091</v>
      </c>
      <c r="H72" s="255" t="s">
        <v>526</v>
      </c>
      <c r="I72" s="233" t="s">
        <v>427</v>
      </c>
      <c r="J72" s="297"/>
      <c r="K72" s="297"/>
      <c r="L72" s="119">
        <v>124886820.56999999</v>
      </c>
      <c r="M72" s="297"/>
      <c r="N72" s="297"/>
      <c r="O72" s="306"/>
      <c r="P72" s="306"/>
      <c r="Q72" s="142"/>
    </row>
    <row r="73" spans="1:18" ht="68.25" customHeight="1" x14ac:dyDescent="0.2">
      <c r="B73" s="369"/>
      <c r="C73" s="369"/>
      <c r="D73" s="380"/>
      <c r="E73" s="369"/>
      <c r="F73" s="297" t="s">
        <v>444</v>
      </c>
      <c r="G73" s="119"/>
      <c r="H73" s="292" t="s">
        <v>527</v>
      </c>
      <c r="I73" s="233" t="s">
        <v>427</v>
      </c>
      <c r="J73" s="297"/>
      <c r="K73" s="297"/>
      <c r="L73" s="195" t="s">
        <v>568</v>
      </c>
      <c r="M73" s="297"/>
      <c r="N73" s="297"/>
      <c r="O73" s="297"/>
      <c r="P73" s="297"/>
      <c r="Q73" s="130"/>
    </row>
    <row r="74" spans="1:18" ht="68.25" customHeight="1" thickBot="1" x14ac:dyDescent="0.25">
      <c r="B74" s="369"/>
      <c r="C74" s="306"/>
      <c r="D74" s="308"/>
      <c r="E74" s="306"/>
      <c r="F74" s="306" t="s">
        <v>77</v>
      </c>
      <c r="G74" s="186"/>
      <c r="H74" s="327" t="s">
        <v>570</v>
      </c>
      <c r="I74" s="328" t="s">
        <v>61</v>
      </c>
      <c r="J74" s="306"/>
      <c r="K74" s="306"/>
      <c r="L74" s="186">
        <v>18517480.670000002</v>
      </c>
      <c r="M74" s="306"/>
      <c r="N74" s="306"/>
      <c r="O74" s="306"/>
      <c r="P74" s="306"/>
      <c r="Q74" s="142"/>
    </row>
    <row r="75" spans="1:18" ht="87" customHeight="1" x14ac:dyDescent="0.25">
      <c r="A75" s="133"/>
      <c r="B75" s="399">
        <v>18</v>
      </c>
      <c r="C75" s="400">
        <v>305648</v>
      </c>
      <c r="D75" s="403">
        <v>43145</v>
      </c>
      <c r="E75" s="406" t="s">
        <v>348</v>
      </c>
      <c r="F75" s="244" t="s">
        <v>95</v>
      </c>
      <c r="G75" s="159">
        <v>0</v>
      </c>
      <c r="H75" s="253" t="s">
        <v>572</v>
      </c>
      <c r="I75" s="330" t="s">
        <v>407</v>
      </c>
      <c r="J75" s="235" t="s">
        <v>353</v>
      </c>
      <c r="K75" s="235"/>
      <c r="L75" s="117">
        <v>1520529.12</v>
      </c>
      <c r="M75" s="235">
        <v>180</v>
      </c>
      <c r="N75" s="174" t="s">
        <v>399</v>
      </c>
      <c r="O75" s="174"/>
      <c r="P75" s="174"/>
      <c r="Q75" s="129"/>
    </row>
    <row r="76" spans="1:18" ht="162.75" customHeight="1" x14ac:dyDescent="0.25">
      <c r="A76" s="133"/>
      <c r="B76" s="387"/>
      <c r="C76" s="401"/>
      <c r="D76" s="404"/>
      <c r="E76" s="398"/>
      <c r="F76" s="297" t="s">
        <v>72</v>
      </c>
      <c r="G76" s="291">
        <v>482507.74</v>
      </c>
      <c r="H76" s="255" t="s">
        <v>571</v>
      </c>
      <c r="I76" s="331" t="s">
        <v>376</v>
      </c>
      <c r="J76" s="236"/>
      <c r="K76" s="236" t="s">
        <v>354</v>
      </c>
      <c r="L76" s="190">
        <v>351351.13</v>
      </c>
      <c r="M76" s="236">
        <v>220</v>
      </c>
      <c r="N76" s="175" t="s">
        <v>399</v>
      </c>
      <c r="O76" s="175"/>
      <c r="P76" s="175"/>
      <c r="Q76" s="130"/>
    </row>
    <row r="77" spans="1:18" ht="84.75" customHeight="1" x14ac:dyDescent="0.25">
      <c r="A77" s="133"/>
      <c r="B77" s="387"/>
      <c r="C77" s="401"/>
      <c r="D77" s="404"/>
      <c r="E77" s="398"/>
      <c r="F77" s="299" t="s">
        <v>396</v>
      </c>
      <c r="G77" s="290">
        <v>16543.12</v>
      </c>
      <c r="H77" s="255" t="s">
        <v>524</v>
      </c>
      <c r="I77" s="322"/>
      <c r="J77" s="297"/>
      <c r="K77" s="297"/>
      <c r="L77" s="195" t="s">
        <v>568</v>
      </c>
      <c r="M77" s="297"/>
      <c r="N77" s="297"/>
      <c r="O77" s="297"/>
      <c r="P77" s="297"/>
      <c r="Q77" s="130"/>
    </row>
    <row r="78" spans="1:18" ht="15.75" thickBot="1" x14ac:dyDescent="0.25">
      <c r="A78" s="134"/>
      <c r="B78" s="373"/>
      <c r="C78" s="402"/>
      <c r="D78" s="405"/>
      <c r="E78" s="407"/>
      <c r="F78" s="298" t="s">
        <v>77</v>
      </c>
      <c r="G78" s="290">
        <v>16543.12</v>
      </c>
      <c r="H78" s="287"/>
      <c r="I78" s="222"/>
      <c r="J78" s="157"/>
      <c r="K78" s="157"/>
      <c r="L78" s="329">
        <v>4663975.68</v>
      </c>
      <c r="M78" s="157"/>
      <c r="N78" s="157"/>
      <c r="O78" s="157"/>
      <c r="P78" s="157"/>
      <c r="Q78" s="148"/>
    </row>
    <row r="79" spans="1:18" ht="120" x14ac:dyDescent="0.2">
      <c r="B79" s="386">
        <v>19</v>
      </c>
      <c r="C79" s="368">
        <v>226585</v>
      </c>
      <c r="D79" s="379">
        <v>41372</v>
      </c>
      <c r="E79" s="362" t="s">
        <v>517</v>
      </c>
      <c r="F79" s="244" t="s">
        <v>95</v>
      </c>
      <c r="G79" s="220">
        <v>0</v>
      </c>
      <c r="H79" s="187" t="s">
        <v>443</v>
      </c>
      <c r="I79" s="187" t="s">
        <v>406</v>
      </c>
      <c r="J79" s="174" t="s">
        <v>375</v>
      </c>
      <c r="K79" s="174"/>
      <c r="L79" s="174"/>
      <c r="M79" s="174"/>
      <c r="N79" s="174"/>
      <c r="O79" s="174"/>
      <c r="P79" s="174"/>
      <c r="Q79" s="129"/>
    </row>
    <row r="80" spans="1:18" ht="30.75" thickBot="1" x14ac:dyDescent="0.25">
      <c r="B80" s="387"/>
      <c r="C80" s="370"/>
      <c r="D80" s="382"/>
      <c r="E80" s="363"/>
      <c r="F80" s="245" t="s">
        <v>332</v>
      </c>
      <c r="G80" s="119">
        <v>0</v>
      </c>
      <c r="H80" s="189" t="s">
        <v>335</v>
      </c>
      <c r="I80" s="175"/>
      <c r="J80" s="175"/>
      <c r="K80" s="175" t="s">
        <v>375</v>
      </c>
      <c r="L80" s="175"/>
      <c r="M80" s="175"/>
      <c r="N80" s="175"/>
      <c r="O80" s="175"/>
      <c r="P80" s="175"/>
      <c r="Q80" s="130"/>
    </row>
    <row r="81" spans="1:17" ht="150.75" customHeight="1" thickBot="1" x14ac:dyDescent="0.25">
      <c r="B81" s="387"/>
      <c r="C81" s="157"/>
      <c r="D81" s="146"/>
      <c r="E81" s="363"/>
      <c r="F81" s="245" t="s">
        <v>72</v>
      </c>
      <c r="G81" s="119">
        <v>482507.74</v>
      </c>
      <c r="H81" s="255" t="s">
        <v>518</v>
      </c>
      <c r="I81" s="322" t="s">
        <v>516</v>
      </c>
      <c r="J81" s="271"/>
      <c r="K81" s="271"/>
      <c r="L81" s="259" t="s">
        <v>485</v>
      </c>
      <c r="M81" s="175"/>
      <c r="N81" s="175"/>
      <c r="O81" s="175"/>
      <c r="P81" s="175"/>
      <c r="Q81" s="130"/>
    </row>
    <row r="82" spans="1:17" ht="74.25" customHeight="1" thickBot="1" x14ac:dyDescent="0.25">
      <c r="B82" s="387"/>
      <c r="C82" s="157"/>
      <c r="D82" s="146"/>
      <c r="E82" s="363"/>
      <c r="F82" s="245" t="s">
        <v>396</v>
      </c>
      <c r="G82" s="119">
        <v>16543.12</v>
      </c>
      <c r="H82" s="255" t="s">
        <v>519</v>
      </c>
      <c r="I82" s="278" t="s">
        <v>516</v>
      </c>
      <c r="J82" s="267"/>
      <c r="K82" s="267"/>
      <c r="L82" s="267"/>
      <c r="M82" s="175"/>
      <c r="N82" s="175"/>
      <c r="O82" s="175"/>
      <c r="P82" s="175"/>
      <c r="Q82" s="130"/>
    </row>
    <row r="83" spans="1:17" ht="48" customHeight="1" thickBot="1" x14ac:dyDescent="0.25">
      <c r="B83" s="388"/>
      <c r="C83" s="157"/>
      <c r="D83" s="146"/>
      <c r="E83" s="364"/>
      <c r="F83" s="243" t="s">
        <v>77</v>
      </c>
      <c r="G83" s="162">
        <v>0</v>
      </c>
      <c r="H83" s="243" t="s">
        <v>427</v>
      </c>
      <c r="I83" s="157"/>
      <c r="J83" s="157"/>
      <c r="K83" s="157"/>
      <c r="L83" s="157"/>
      <c r="M83" s="157"/>
      <c r="N83" s="157"/>
      <c r="O83" s="157"/>
      <c r="P83" s="157"/>
      <c r="Q83" s="148"/>
    </row>
    <row r="84" spans="1:17" ht="118.5" customHeight="1" x14ac:dyDescent="0.2">
      <c r="B84" s="386">
        <v>20</v>
      </c>
      <c r="C84" s="368">
        <v>226585</v>
      </c>
      <c r="D84" s="379">
        <v>41372</v>
      </c>
      <c r="E84" s="362" t="s">
        <v>405</v>
      </c>
      <c r="F84" s="244" t="s">
        <v>95</v>
      </c>
      <c r="G84" s="117">
        <v>84341.6</v>
      </c>
      <c r="H84" s="187" t="s">
        <v>488</v>
      </c>
      <c r="I84" s="270" t="s">
        <v>489</v>
      </c>
      <c r="J84" s="235" t="s">
        <v>375</v>
      </c>
      <c r="K84" s="235"/>
      <c r="L84" s="174"/>
      <c r="M84" s="174"/>
      <c r="N84" s="174"/>
      <c r="O84" s="174"/>
      <c r="P84" s="174"/>
      <c r="Q84" s="129"/>
    </row>
    <row r="85" spans="1:17" ht="30.75" thickBot="1" x14ac:dyDescent="0.25">
      <c r="B85" s="387"/>
      <c r="C85" s="370"/>
      <c r="D85" s="382"/>
      <c r="E85" s="363"/>
      <c r="F85" s="245" t="s">
        <v>332</v>
      </c>
      <c r="G85" s="119"/>
      <c r="H85" s="284" t="s">
        <v>486</v>
      </c>
      <c r="I85" s="236"/>
      <c r="J85" s="236"/>
      <c r="K85" s="236" t="s">
        <v>375</v>
      </c>
      <c r="L85" s="175"/>
      <c r="M85" s="175"/>
      <c r="N85" s="175"/>
      <c r="O85" s="175"/>
      <c r="P85" s="175"/>
      <c r="Q85" s="130"/>
    </row>
    <row r="86" spans="1:17" ht="15.75" thickBot="1" x14ac:dyDescent="0.25">
      <c r="B86" s="387"/>
      <c r="C86" s="157"/>
      <c r="D86" s="146"/>
      <c r="E86" s="363"/>
      <c r="F86" s="245" t="s">
        <v>72</v>
      </c>
      <c r="G86" s="119">
        <v>0</v>
      </c>
      <c r="H86" s="245" t="s">
        <v>427</v>
      </c>
      <c r="I86" s="175" t="s">
        <v>427</v>
      </c>
      <c r="J86" s="175"/>
      <c r="K86" s="175"/>
      <c r="L86" s="175"/>
      <c r="M86" s="175"/>
      <c r="N86" s="175"/>
      <c r="O86" s="175"/>
      <c r="P86" s="175"/>
      <c r="Q86" s="130"/>
    </row>
    <row r="87" spans="1:17" ht="15.75" thickBot="1" x14ac:dyDescent="0.25">
      <c r="B87" s="387"/>
      <c r="C87" s="157"/>
      <c r="D87" s="146"/>
      <c r="E87" s="363"/>
      <c r="F87" s="245" t="s">
        <v>396</v>
      </c>
      <c r="G87" s="119">
        <v>0</v>
      </c>
      <c r="H87" s="245" t="s">
        <v>427</v>
      </c>
      <c r="I87" s="175" t="s">
        <v>427</v>
      </c>
      <c r="J87" s="175"/>
      <c r="K87" s="175"/>
      <c r="L87" s="175"/>
      <c r="M87" s="175"/>
      <c r="N87" s="175"/>
      <c r="O87" s="175"/>
      <c r="P87" s="175"/>
      <c r="Q87" s="130"/>
    </row>
    <row r="88" spans="1:17" ht="15.75" thickBot="1" x14ac:dyDescent="0.25">
      <c r="B88" s="388"/>
      <c r="C88" s="157"/>
      <c r="D88" s="146"/>
      <c r="E88" s="364"/>
      <c r="F88" s="243" t="s">
        <v>77</v>
      </c>
      <c r="G88" s="147"/>
      <c r="H88" s="243" t="s">
        <v>427</v>
      </c>
      <c r="I88" s="157" t="s">
        <v>427</v>
      </c>
      <c r="J88" s="157"/>
      <c r="K88" s="157"/>
      <c r="L88" s="157"/>
      <c r="M88" s="157"/>
      <c r="N88" s="157"/>
      <c r="O88" s="157"/>
      <c r="P88" s="157"/>
      <c r="Q88" s="148"/>
    </row>
    <row r="89" spans="1:17" ht="196.5" customHeight="1" x14ac:dyDescent="0.2">
      <c r="A89" s="132"/>
      <c r="B89" s="371">
        <v>21</v>
      </c>
      <c r="C89" s="368">
        <v>305648</v>
      </c>
      <c r="D89" s="379">
        <v>43145</v>
      </c>
      <c r="E89" s="379" t="s">
        <v>347</v>
      </c>
      <c r="F89" s="143" t="s">
        <v>95</v>
      </c>
      <c r="G89" s="280">
        <v>607857</v>
      </c>
      <c r="H89" s="284" t="s">
        <v>490</v>
      </c>
      <c r="I89" s="235" t="s">
        <v>429</v>
      </c>
      <c r="J89" s="235" t="s">
        <v>317</v>
      </c>
      <c r="K89" s="235"/>
      <c r="L89" s="117">
        <v>2858650.3</v>
      </c>
      <c r="M89" s="235">
        <v>210</v>
      </c>
      <c r="N89" s="177">
        <v>43452</v>
      </c>
      <c r="O89" s="174"/>
      <c r="P89" s="174"/>
      <c r="Q89" s="129"/>
    </row>
    <row r="90" spans="1:17" ht="45.75" customHeight="1" thickBot="1" x14ac:dyDescent="0.25">
      <c r="A90" s="132"/>
      <c r="B90" s="373"/>
      <c r="C90" s="370"/>
      <c r="D90" s="382"/>
      <c r="E90" s="370"/>
      <c r="F90" s="246" t="s">
        <v>332</v>
      </c>
      <c r="G90" s="118">
        <v>0</v>
      </c>
      <c r="H90" s="279" t="s">
        <v>389</v>
      </c>
      <c r="I90" s="237" t="s">
        <v>376</v>
      </c>
      <c r="J90" s="237"/>
      <c r="K90" s="237" t="s">
        <v>375</v>
      </c>
      <c r="L90" s="237"/>
      <c r="M90" s="237"/>
      <c r="N90" s="176"/>
      <c r="O90" s="176"/>
      <c r="P90" s="176"/>
      <c r="Q90" s="131"/>
    </row>
    <row r="91" spans="1:17" ht="130.5" customHeight="1" thickBot="1" x14ac:dyDescent="0.25">
      <c r="B91" s="371">
        <v>22</v>
      </c>
      <c r="C91" s="368">
        <v>305648</v>
      </c>
      <c r="D91" s="379">
        <v>43145</v>
      </c>
      <c r="E91" s="379" t="s">
        <v>349</v>
      </c>
      <c r="F91" s="244" t="s">
        <v>95</v>
      </c>
      <c r="G91" s="159">
        <v>0</v>
      </c>
      <c r="H91" s="196" t="s">
        <v>487</v>
      </c>
      <c r="I91" s="244" t="s">
        <v>445</v>
      </c>
      <c r="J91" s="235" t="s">
        <v>350</v>
      </c>
      <c r="K91" s="235"/>
      <c r="L91" s="117">
        <v>745047.62</v>
      </c>
      <c r="M91" s="235">
        <v>90</v>
      </c>
      <c r="N91" s="174" t="s">
        <v>400</v>
      </c>
      <c r="O91" s="174"/>
      <c r="P91" s="174"/>
      <c r="Q91" s="129"/>
    </row>
    <row r="92" spans="1:17" ht="132.75" customHeight="1" thickBot="1" x14ac:dyDescent="0.25">
      <c r="B92" s="387"/>
      <c r="C92" s="363"/>
      <c r="D92" s="398"/>
      <c r="E92" s="398"/>
      <c r="F92" s="245" t="s">
        <v>332</v>
      </c>
      <c r="G92" s="161">
        <v>0</v>
      </c>
      <c r="H92" s="219" t="s">
        <v>491</v>
      </c>
      <c r="I92" s="244" t="s">
        <v>445</v>
      </c>
      <c r="J92" s="236"/>
      <c r="K92" s="236" t="s">
        <v>351</v>
      </c>
      <c r="L92" s="119">
        <v>241908.26</v>
      </c>
      <c r="M92" s="236">
        <v>120</v>
      </c>
      <c r="N92" s="175" t="s">
        <v>400</v>
      </c>
      <c r="O92" s="158"/>
      <c r="P92" s="158"/>
      <c r="Q92" s="142"/>
    </row>
    <row r="93" spans="1:17" ht="19.5" customHeight="1" thickBot="1" x14ac:dyDescent="0.25">
      <c r="B93" s="373"/>
      <c r="C93" s="370"/>
      <c r="D93" s="382"/>
      <c r="E93" s="370"/>
      <c r="F93" s="243" t="s">
        <v>72</v>
      </c>
      <c r="G93" s="162">
        <v>193678.44</v>
      </c>
      <c r="H93" s="221"/>
      <c r="I93" s="170"/>
      <c r="J93" s="170"/>
      <c r="K93" s="170"/>
      <c r="L93" s="162"/>
      <c r="M93" s="170"/>
      <c r="N93" s="170"/>
      <c r="O93" s="176"/>
      <c r="P93" s="176"/>
      <c r="Q93" s="131"/>
    </row>
    <row r="94" spans="1:17" ht="119.25" customHeight="1" x14ac:dyDescent="0.2">
      <c r="B94" s="371">
        <v>23</v>
      </c>
      <c r="C94" s="400">
        <v>305648</v>
      </c>
      <c r="D94" s="403">
        <v>43145</v>
      </c>
      <c r="E94" s="379" t="s">
        <v>355</v>
      </c>
      <c r="F94" s="244" t="s">
        <v>95</v>
      </c>
      <c r="G94" s="117">
        <v>2790881.43</v>
      </c>
      <c r="H94" s="187" t="s">
        <v>492</v>
      </c>
      <c r="I94" s="235" t="s">
        <v>407</v>
      </c>
      <c r="J94" s="235" t="s">
        <v>358</v>
      </c>
      <c r="K94" s="235"/>
      <c r="L94" s="117">
        <v>4041175.5</v>
      </c>
      <c r="M94" s="235">
        <v>210</v>
      </c>
      <c r="N94" s="177">
        <v>43851</v>
      </c>
      <c r="O94" s="174"/>
      <c r="P94" s="174"/>
      <c r="Q94" s="129"/>
    </row>
    <row r="95" spans="1:17" ht="132" customHeight="1" thickBot="1" x14ac:dyDescent="0.25">
      <c r="B95" s="373"/>
      <c r="C95" s="402"/>
      <c r="D95" s="405"/>
      <c r="E95" s="370"/>
      <c r="F95" s="246" t="s">
        <v>332</v>
      </c>
      <c r="G95" s="118">
        <v>401793.63</v>
      </c>
      <c r="H95" s="284" t="s">
        <v>493</v>
      </c>
      <c r="I95" s="237" t="s">
        <v>376</v>
      </c>
      <c r="J95" s="237"/>
      <c r="K95" s="237"/>
      <c r="L95" s="118"/>
      <c r="M95" s="237"/>
      <c r="N95" s="179"/>
      <c r="O95" s="176"/>
      <c r="P95" s="176"/>
      <c r="Q95" s="131"/>
    </row>
    <row r="96" spans="1:17" ht="102.75" customHeight="1" thickBot="1" x14ac:dyDescent="0.25">
      <c r="B96" s="386">
        <v>24</v>
      </c>
      <c r="C96" s="157"/>
      <c r="D96" s="146"/>
      <c r="E96" s="362" t="s">
        <v>403</v>
      </c>
      <c r="F96" s="244" t="s">
        <v>95</v>
      </c>
      <c r="G96" s="159">
        <v>634934.4</v>
      </c>
      <c r="H96" s="187" t="s">
        <v>495</v>
      </c>
      <c r="I96" s="235" t="s">
        <v>407</v>
      </c>
      <c r="J96" s="174" t="s">
        <v>375</v>
      </c>
      <c r="K96" s="174"/>
      <c r="L96" s="117"/>
      <c r="M96" s="174"/>
      <c r="N96" s="177"/>
      <c r="O96" s="174"/>
      <c r="P96" s="174"/>
      <c r="Q96" s="129"/>
    </row>
    <row r="97" spans="1:18" ht="46.5" customHeight="1" thickBot="1" x14ac:dyDescent="0.25">
      <c r="B97" s="388"/>
      <c r="C97" s="157"/>
      <c r="D97" s="146"/>
      <c r="E97" s="364"/>
      <c r="F97" s="243" t="s">
        <v>332</v>
      </c>
      <c r="G97" s="162">
        <v>201864.95999999999</v>
      </c>
      <c r="H97" s="273" t="s">
        <v>494</v>
      </c>
      <c r="I97" s="240"/>
      <c r="J97" s="157"/>
      <c r="K97" s="157" t="s">
        <v>375</v>
      </c>
      <c r="L97" s="147"/>
      <c r="M97" s="157"/>
      <c r="N97" s="146"/>
      <c r="O97" s="157"/>
      <c r="P97" s="157"/>
      <c r="Q97" s="148"/>
    </row>
    <row r="98" spans="1:18" ht="97.5" customHeight="1" x14ac:dyDescent="0.2">
      <c r="A98" s="140"/>
      <c r="B98" s="386">
        <v>25</v>
      </c>
      <c r="C98" s="174">
        <v>220883</v>
      </c>
      <c r="D98" s="177">
        <v>43140</v>
      </c>
      <c r="E98" s="362" t="s">
        <v>346</v>
      </c>
      <c r="F98" s="244" t="s">
        <v>95</v>
      </c>
      <c r="G98" s="159">
        <v>2109397.5</v>
      </c>
      <c r="H98" s="187" t="s">
        <v>573</v>
      </c>
      <c r="I98" s="275" t="s">
        <v>409</v>
      </c>
      <c r="J98" s="336" t="s">
        <v>449</v>
      </c>
      <c r="K98" s="338"/>
      <c r="L98" s="338" t="s">
        <v>448</v>
      </c>
      <c r="M98" s="340">
        <v>210</v>
      </c>
      <c r="N98" s="340" t="s">
        <v>451</v>
      </c>
      <c r="O98" s="330"/>
      <c r="P98" s="174"/>
      <c r="Q98" s="129"/>
      <c r="R98" s="128"/>
    </row>
    <row r="99" spans="1:18" ht="120" customHeight="1" thickBot="1" x14ac:dyDescent="0.25">
      <c r="A99" s="140"/>
      <c r="B99" s="388"/>
      <c r="C99" s="176"/>
      <c r="D99" s="179"/>
      <c r="E99" s="364"/>
      <c r="F99" s="246" t="s">
        <v>332</v>
      </c>
      <c r="G99" s="160">
        <v>868440.6</v>
      </c>
      <c r="H99" s="284" t="s">
        <v>497</v>
      </c>
      <c r="I99" s="276" t="s">
        <v>413</v>
      </c>
      <c r="J99" s="337"/>
      <c r="K99" s="343" t="s">
        <v>496</v>
      </c>
      <c r="L99" s="339" t="s">
        <v>450</v>
      </c>
      <c r="M99" s="341">
        <v>210</v>
      </c>
      <c r="N99" s="341" t="s">
        <v>451</v>
      </c>
      <c r="O99" s="342"/>
      <c r="P99" s="176"/>
      <c r="Q99" s="131"/>
      <c r="R99" s="128"/>
    </row>
    <row r="100" spans="1:18" ht="80.25" customHeight="1" thickBot="1" x14ac:dyDescent="0.25">
      <c r="B100" s="386">
        <v>26</v>
      </c>
      <c r="C100" s="157"/>
      <c r="D100" s="146"/>
      <c r="E100" s="362" t="s">
        <v>402</v>
      </c>
      <c r="F100" s="244" t="s">
        <v>95</v>
      </c>
      <c r="G100" s="159">
        <v>1653568.41</v>
      </c>
      <c r="H100" s="185" t="s">
        <v>574</v>
      </c>
      <c r="I100" s="231" t="s">
        <v>498</v>
      </c>
      <c r="J100" s="174" t="s">
        <v>452</v>
      </c>
      <c r="K100" s="234"/>
      <c r="L100" s="336" t="s">
        <v>453</v>
      </c>
      <c r="M100" s="345">
        <v>210</v>
      </c>
      <c r="N100" s="347" t="s">
        <v>455</v>
      </c>
      <c r="O100" s="330"/>
      <c r="P100" s="174"/>
      <c r="Q100" s="129"/>
    </row>
    <row r="101" spans="1:18" ht="95.25" customHeight="1" thickBot="1" x14ac:dyDescent="0.25">
      <c r="B101" s="388"/>
      <c r="C101" s="157"/>
      <c r="D101" s="146"/>
      <c r="E101" s="364"/>
      <c r="F101" s="243" t="s">
        <v>332</v>
      </c>
      <c r="G101" s="162">
        <v>600812.56999999995</v>
      </c>
      <c r="H101" s="284" t="s">
        <v>499</v>
      </c>
      <c r="I101" s="277" t="s">
        <v>500</v>
      </c>
      <c r="J101" s="157"/>
      <c r="K101" s="343" t="s">
        <v>496</v>
      </c>
      <c r="L101" s="344" t="s">
        <v>450</v>
      </c>
      <c r="M101" s="346">
        <v>210</v>
      </c>
      <c r="N101" s="348" t="s">
        <v>454</v>
      </c>
      <c r="O101" s="337"/>
      <c r="P101" s="157"/>
      <c r="Q101" s="148"/>
    </row>
    <row r="102" spans="1:18" ht="105.75" customHeight="1" thickBot="1" x14ac:dyDescent="0.25">
      <c r="B102" s="386">
        <v>27</v>
      </c>
      <c r="C102" s="224"/>
      <c r="D102" s="225"/>
      <c r="E102" s="362" t="s">
        <v>404</v>
      </c>
      <c r="F102" s="296" t="s">
        <v>95</v>
      </c>
      <c r="G102" s="159">
        <v>361483.56</v>
      </c>
      <c r="H102" s="185" t="s">
        <v>575</v>
      </c>
      <c r="I102" s="296" t="s">
        <v>407</v>
      </c>
      <c r="J102" s="296"/>
      <c r="K102" s="296"/>
      <c r="L102" s="355"/>
      <c r="M102" s="349"/>
      <c r="N102" s="300"/>
      <c r="O102" s="296"/>
      <c r="P102" s="296"/>
      <c r="Q102" s="129"/>
    </row>
    <row r="103" spans="1:18" ht="73.5" customHeight="1" thickBot="1" x14ac:dyDescent="0.25">
      <c r="B103" s="388"/>
      <c r="C103" s="307"/>
      <c r="D103" s="310"/>
      <c r="E103" s="364"/>
      <c r="F103" s="307" t="s">
        <v>332</v>
      </c>
      <c r="G103" s="162">
        <v>113612.76</v>
      </c>
      <c r="H103" s="205" t="s">
        <v>576</v>
      </c>
      <c r="I103" s="298"/>
      <c r="J103" s="307"/>
      <c r="K103" s="307"/>
      <c r="L103" s="147"/>
      <c r="M103" s="307"/>
      <c r="N103" s="310"/>
      <c r="O103" s="307"/>
      <c r="P103" s="307"/>
      <c r="Q103" s="148"/>
    </row>
    <row r="104" spans="1:18" ht="45" x14ac:dyDescent="0.2">
      <c r="B104" s="362">
        <v>28</v>
      </c>
      <c r="C104" s="296"/>
      <c r="D104" s="300"/>
      <c r="E104" s="362" t="s">
        <v>577</v>
      </c>
      <c r="F104" s="296" t="s">
        <v>95</v>
      </c>
      <c r="G104" s="159"/>
      <c r="H104" s="185" t="s">
        <v>578</v>
      </c>
      <c r="I104" s="296" t="s">
        <v>407</v>
      </c>
      <c r="J104" s="296"/>
      <c r="K104" s="296"/>
      <c r="L104" s="117"/>
      <c r="M104" s="296"/>
      <c r="N104" s="300"/>
      <c r="O104" s="296"/>
      <c r="P104" s="296"/>
      <c r="Q104" s="296"/>
    </row>
    <row r="105" spans="1:18" ht="45" x14ac:dyDescent="0.2">
      <c r="B105" s="363"/>
      <c r="C105" s="297"/>
      <c r="D105" s="301"/>
      <c r="E105" s="363"/>
      <c r="F105" s="297" t="s">
        <v>332</v>
      </c>
      <c r="G105" s="161"/>
      <c r="H105" s="216" t="s">
        <v>578</v>
      </c>
      <c r="I105" s="143" t="s">
        <v>407</v>
      </c>
      <c r="J105" s="297"/>
      <c r="K105" s="297"/>
      <c r="L105" s="119"/>
      <c r="M105" s="297"/>
      <c r="N105" s="301"/>
      <c r="O105" s="297"/>
      <c r="P105" s="297"/>
      <c r="Q105" s="297"/>
    </row>
    <row r="106" spans="1:18" ht="15" x14ac:dyDescent="0.2">
      <c r="B106" s="363"/>
      <c r="C106" s="297"/>
      <c r="D106" s="301"/>
      <c r="E106" s="363"/>
      <c r="F106" s="297" t="s">
        <v>72</v>
      </c>
      <c r="G106" s="161"/>
      <c r="H106" s="216"/>
      <c r="I106" s="297"/>
      <c r="J106" s="297"/>
      <c r="K106" s="297"/>
      <c r="L106" s="119"/>
      <c r="M106" s="297"/>
      <c r="N106" s="301"/>
      <c r="O106" s="297"/>
      <c r="P106" s="297"/>
      <c r="Q106" s="297"/>
    </row>
    <row r="107" spans="1:18" ht="15" x14ac:dyDescent="0.2">
      <c r="B107" s="363"/>
      <c r="C107" s="297"/>
      <c r="D107" s="301"/>
      <c r="E107" s="363"/>
      <c r="F107" s="297" t="s">
        <v>333</v>
      </c>
      <c r="G107" s="161"/>
      <c r="H107" s="216"/>
      <c r="I107" s="297"/>
      <c r="J107" s="297"/>
      <c r="K107" s="297"/>
      <c r="L107" s="119"/>
      <c r="M107" s="297"/>
      <c r="N107" s="301"/>
      <c r="O107" s="297"/>
      <c r="P107" s="297"/>
      <c r="Q107" s="297"/>
    </row>
    <row r="108" spans="1:18" ht="15.75" thickBot="1" x14ac:dyDescent="0.25">
      <c r="B108" s="364"/>
      <c r="C108" s="298"/>
      <c r="D108" s="303"/>
      <c r="E108" s="364"/>
      <c r="F108" s="298" t="s">
        <v>77</v>
      </c>
      <c r="G108" s="160"/>
      <c r="H108" s="354"/>
      <c r="I108" s="298"/>
      <c r="J108" s="298"/>
      <c r="K108" s="298"/>
      <c r="L108" s="118"/>
      <c r="M108" s="298"/>
      <c r="N108" s="303"/>
      <c r="O108" s="298"/>
      <c r="P108" s="298"/>
      <c r="Q108" s="298"/>
    </row>
    <row r="109" spans="1:18" ht="45" x14ac:dyDescent="0.2">
      <c r="B109" s="362">
        <v>29</v>
      </c>
      <c r="C109" s="296"/>
      <c r="D109" s="300"/>
      <c r="E109" s="362" t="s">
        <v>579</v>
      </c>
      <c r="F109" s="296" t="s">
        <v>95</v>
      </c>
      <c r="G109" s="159"/>
      <c r="H109" s="185" t="s">
        <v>580</v>
      </c>
      <c r="I109" s="296" t="s">
        <v>407</v>
      </c>
      <c r="J109" s="296"/>
      <c r="K109" s="296"/>
      <c r="L109" s="117"/>
      <c r="M109" s="296"/>
      <c r="N109" s="300"/>
      <c r="O109" s="296"/>
      <c r="P109" s="296"/>
      <c r="Q109" s="296"/>
    </row>
    <row r="110" spans="1:18" ht="38.25" customHeight="1" x14ac:dyDescent="0.2">
      <c r="B110" s="363"/>
      <c r="C110" s="297"/>
      <c r="D110" s="301"/>
      <c r="E110" s="363"/>
      <c r="F110" s="297" t="s">
        <v>332</v>
      </c>
      <c r="G110" s="161"/>
      <c r="H110" s="216"/>
      <c r="I110" s="143"/>
      <c r="J110" s="297"/>
      <c r="K110" s="297"/>
      <c r="L110" s="119"/>
      <c r="M110" s="297"/>
      <c r="N110" s="301"/>
      <c r="O110" s="297"/>
      <c r="P110" s="297"/>
      <c r="Q110" s="297"/>
    </row>
    <row r="111" spans="1:18" ht="38.25" customHeight="1" x14ac:dyDescent="0.2">
      <c r="B111" s="363"/>
      <c r="C111" s="297"/>
      <c r="D111" s="301"/>
      <c r="E111" s="363"/>
      <c r="F111" s="297" t="s">
        <v>72</v>
      </c>
      <c r="G111" s="161"/>
      <c r="H111" s="216"/>
      <c r="I111" s="297"/>
      <c r="J111" s="297"/>
      <c r="K111" s="297"/>
      <c r="L111" s="119"/>
      <c r="M111" s="297"/>
      <c r="N111" s="301"/>
      <c r="O111" s="297"/>
      <c r="P111" s="297"/>
      <c r="Q111" s="297"/>
    </row>
    <row r="112" spans="1:18" ht="15" x14ac:dyDescent="0.2">
      <c r="B112" s="363"/>
      <c r="C112" s="297"/>
      <c r="D112" s="301"/>
      <c r="E112" s="363"/>
      <c r="F112" s="297" t="s">
        <v>333</v>
      </c>
      <c r="G112" s="161"/>
      <c r="H112" s="216"/>
      <c r="I112" s="297"/>
      <c r="J112" s="297"/>
      <c r="K112" s="297"/>
      <c r="L112" s="119"/>
      <c r="M112" s="297"/>
      <c r="N112" s="301"/>
      <c r="O112" s="297"/>
      <c r="P112" s="297"/>
      <c r="Q112" s="297"/>
    </row>
    <row r="113" spans="1:17" ht="15.75" thickBot="1" x14ac:dyDescent="0.25">
      <c r="B113" s="364"/>
      <c r="C113" s="298"/>
      <c r="D113" s="303"/>
      <c r="E113" s="364"/>
      <c r="F113" s="298" t="s">
        <v>77</v>
      </c>
      <c r="G113" s="160"/>
      <c r="H113" s="354"/>
      <c r="I113" s="298"/>
      <c r="J113" s="298"/>
      <c r="K113" s="298"/>
      <c r="L113" s="118"/>
      <c r="M113" s="298"/>
      <c r="N113" s="303"/>
      <c r="O113" s="298"/>
      <c r="P113" s="298"/>
      <c r="Q113" s="298"/>
    </row>
    <row r="114" spans="1:17" ht="45" x14ac:dyDescent="0.2">
      <c r="B114" s="362">
        <v>30</v>
      </c>
      <c r="C114" s="296"/>
      <c r="D114" s="300"/>
      <c r="E114" s="362" t="s">
        <v>581</v>
      </c>
      <c r="F114" s="296" t="s">
        <v>95</v>
      </c>
      <c r="G114" s="159"/>
      <c r="H114" s="185" t="s">
        <v>580</v>
      </c>
      <c r="I114" s="296" t="s">
        <v>407</v>
      </c>
      <c r="J114" s="296"/>
      <c r="K114" s="296"/>
      <c r="L114" s="117"/>
      <c r="M114" s="296"/>
      <c r="N114" s="300"/>
      <c r="O114" s="296"/>
      <c r="P114" s="296"/>
      <c r="Q114" s="296"/>
    </row>
    <row r="115" spans="1:17" ht="15" x14ac:dyDescent="0.2">
      <c r="B115" s="363"/>
      <c r="C115" s="297"/>
      <c r="D115" s="301"/>
      <c r="E115" s="363"/>
      <c r="F115" s="297" t="s">
        <v>332</v>
      </c>
      <c r="G115" s="161"/>
      <c r="H115" s="216"/>
      <c r="I115" s="143"/>
      <c r="J115" s="297"/>
      <c r="K115" s="297"/>
      <c r="L115" s="119"/>
      <c r="M115" s="297"/>
      <c r="N115" s="301"/>
      <c r="O115" s="297"/>
      <c r="P115" s="297"/>
      <c r="Q115" s="297"/>
    </row>
    <row r="116" spans="1:17" ht="15" x14ac:dyDescent="0.2">
      <c r="B116" s="363"/>
      <c r="C116" s="297"/>
      <c r="D116" s="301"/>
      <c r="E116" s="363"/>
      <c r="F116" s="297" t="s">
        <v>72</v>
      </c>
      <c r="G116" s="161"/>
      <c r="H116" s="216"/>
      <c r="I116" s="297"/>
      <c r="J116" s="297"/>
      <c r="K116" s="297"/>
      <c r="L116" s="119"/>
      <c r="M116" s="297"/>
      <c r="N116" s="301"/>
      <c r="O116" s="297"/>
      <c r="P116" s="297"/>
      <c r="Q116" s="297"/>
    </row>
    <row r="117" spans="1:17" ht="15" x14ac:dyDescent="0.2">
      <c r="B117" s="363"/>
      <c r="C117" s="297"/>
      <c r="D117" s="301"/>
      <c r="E117" s="363"/>
      <c r="F117" s="297" t="s">
        <v>333</v>
      </c>
      <c r="G117" s="161"/>
      <c r="H117" s="216"/>
      <c r="I117" s="297"/>
      <c r="J117" s="297"/>
      <c r="K117" s="297"/>
      <c r="L117" s="119"/>
      <c r="M117" s="297"/>
      <c r="N117" s="301"/>
      <c r="O117" s="297"/>
      <c r="P117" s="297"/>
      <c r="Q117" s="297"/>
    </row>
    <row r="118" spans="1:17" ht="15.75" thickBot="1" x14ac:dyDescent="0.25">
      <c r="B118" s="364"/>
      <c r="C118" s="298"/>
      <c r="D118" s="303"/>
      <c r="E118" s="364"/>
      <c r="F118" s="298" t="s">
        <v>77</v>
      </c>
      <c r="G118" s="160"/>
      <c r="H118" s="354"/>
      <c r="I118" s="298"/>
      <c r="J118" s="298"/>
      <c r="K118" s="298"/>
      <c r="L118" s="118"/>
      <c r="M118" s="298"/>
      <c r="N118" s="303"/>
      <c r="O118" s="298"/>
      <c r="P118" s="298"/>
      <c r="Q118" s="298"/>
    </row>
    <row r="119" spans="1:17" ht="45" x14ac:dyDescent="0.2">
      <c r="B119" s="362">
        <v>31</v>
      </c>
      <c r="C119" s="296"/>
      <c r="D119" s="300"/>
      <c r="E119" s="362" t="s">
        <v>582</v>
      </c>
      <c r="F119" s="296" t="s">
        <v>95</v>
      </c>
      <c r="G119" s="159"/>
      <c r="H119" s="185" t="s">
        <v>580</v>
      </c>
      <c r="I119" s="296" t="s">
        <v>407</v>
      </c>
      <c r="J119" s="296"/>
      <c r="K119" s="296"/>
      <c r="L119" s="117"/>
      <c r="M119" s="296"/>
      <c r="N119" s="300"/>
      <c r="O119" s="296"/>
      <c r="P119" s="296"/>
      <c r="Q119" s="296"/>
    </row>
    <row r="120" spans="1:17" ht="58.5" customHeight="1" x14ac:dyDescent="0.2">
      <c r="B120" s="363"/>
      <c r="C120" s="297"/>
      <c r="D120" s="301"/>
      <c r="E120" s="363"/>
      <c r="F120" s="297" t="s">
        <v>332</v>
      </c>
      <c r="G120" s="161"/>
      <c r="H120" s="216"/>
      <c r="I120" s="143"/>
      <c r="J120" s="297"/>
      <c r="K120" s="297"/>
      <c r="L120" s="119"/>
      <c r="M120" s="297"/>
      <c r="N120" s="301"/>
      <c r="O120" s="297"/>
      <c r="P120" s="297"/>
      <c r="Q120" s="297"/>
    </row>
    <row r="121" spans="1:17" ht="15" x14ac:dyDescent="0.2">
      <c r="B121" s="363"/>
      <c r="C121" s="297"/>
      <c r="D121" s="301"/>
      <c r="E121" s="363"/>
      <c r="F121" s="297" t="s">
        <v>72</v>
      </c>
      <c r="G121" s="161"/>
      <c r="H121" s="216"/>
      <c r="I121" s="297"/>
      <c r="J121" s="297"/>
      <c r="K121" s="297"/>
      <c r="L121" s="119"/>
      <c r="M121" s="297"/>
      <c r="N121" s="301"/>
      <c r="O121" s="297"/>
      <c r="P121" s="297"/>
      <c r="Q121" s="297"/>
    </row>
    <row r="122" spans="1:17" ht="15" x14ac:dyDescent="0.2">
      <c r="B122" s="363"/>
      <c r="C122" s="297"/>
      <c r="D122" s="301"/>
      <c r="E122" s="363"/>
      <c r="F122" s="297" t="s">
        <v>333</v>
      </c>
      <c r="G122" s="161"/>
      <c r="H122" s="216"/>
      <c r="I122" s="297"/>
      <c r="J122" s="297"/>
      <c r="K122" s="297"/>
      <c r="L122" s="119"/>
      <c r="M122" s="297"/>
      <c r="N122" s="301"/>
      <c r="O122" s="297"/>
      <c r="P122" s="297"/>
      <c r="Q122" s="297"/>
    </row>
    <row r="123" spans="1:17" ht="15.75" thickBot="1" x14ac:dyDescent="0.25">
      <c r="B123" s="364"/>
      <c r="C123" s="298"/>
      <c r="D123" s="303"/>
      <c r="E123" s="364"/>
      <c r="F123" s="298" t="s">
        <v>77</v>
      </c>
      <c r="G123" s="160"/>
      <c r="H123" s="354"/>
      <c r="I123" s="298"/>
      <c r="J123" s="298"/>
      <c r="K123" s="298"/>
      <c r="L123" s="118"/>
      <c r="M123" s="298"/>
      <c r="N123" s="303"/>
      <c r="O123" s="298"/>
      <c r="P123" s="298"/>
      <c r="Q123" s="298"/>
    </row>
    <row r="124" spans="1:17" s="169" customFormat="1" ht="159.75" customHeight="1" thickBot="1" x14ac:dyDescent="0.25">
      <c r="A124" s="122"/>
      <c r="B124" s="304">
        <v>32</v>
      </c>
      <c r="C124" s="307"/>
      <c r="D124" s="310"/>
      <c r="E124" s="307" t="s">
        <v>65</v>
      </c>
      <c r="F124" s="307" t="s">
        <v>77</v>
      </c>
      <c r="G124" s="147">
        <v>300010.27</v>
      </c>
      <c r="H124" s="273" t="s">
        <v>446</v>
      </c>
      <c r="I124" s="353" t="s">
        <v>432</v>
      </c>
      <c r="J124" s="307"/>
      <c r="K124" s="307" t="s">
        <v>61</v>
      </c>
      <c r="L124" s="307" t="s">
        <v>61</v>
      </c>
      <c r="M124" s="307" t="s">
        <v>61</v>
      </c>
      <c r="N124" s="307" t="s">
        <v>61</v>
      </c>
      <c r="O124" s="307" t="s">
        <v>61</v>
      </c>
      <c r="P124" s="307" t="s">
        <v>61</v>
      </c>
      <c r="Q124" s="148" t="s">
        <v>61</v>
      </c>
    </row>
    <row r="125" spans="1:17" s="169" customFormat="1" ht="147.75" customHeight="1" thickBot="1" x14ac:dyDescent="0.25">
      <c r="A125" s="122"/>
      <c r="B125" s="223">
        <v>33</v>
      </c>
      <c r="C125" s="224"/>
      <c r="D125" s="225"/>
      <c r="E125" s="224" t="s">
        <v>359</v>
      </c>
      <c r="F125" s="224" t="s">
        <v>77</v>
      </c>
      <c r="G125" s="226">
        <v>388533</v>
      </c>
      <c r="H125" s="351" t="s">
        <v>447</v>
      </c>
      <c r="I125" s="352" t="s">
        <v>432</v>
      </c>
      <c r="J125" s="350"/>
      <c r="K125" s="224" t="s">
        <v>61</v>
      </c>
      <c r="L125" s="224" t="s">
        <v>61</v>
      </c>
      <c r="M125" s="224" t="s">
        <v>61</v>
      </c>
      <c r="N125" s="224" t="s">
        <v>61</v>
      </c>
      <c r="O125" s="224" t="s">
        <v>61</v>
      </c>
      <c r="P125" s="224" t="s">
        <v>61</v>
      </c>
      <c r="Q125" s="227" t="s">
        <v>61</v>
      </c>
    </row>
    <row r="126" spans="1:17" s="169" customFormat="1" ht="153" customHeight="1" thickBot="1" x14ac:dyDescent="0.25">
      <c r="A126" s="122"/>
      <c r="B126" s="223">
        <v>34</v>
      </c>
      <c r="C126" s="224"/>
      <c r="D126" s="225"/>
      <c r="E126" s="224" t="s">
        <v>360</v>
      </c>
      <c r="F126" s="224" t="s">
        <v>77</v>
      </c>
      <c r="G126" s="226">
        <v>626000</v>
      </c>
      <c r="H126" s="351" t="s">
        <v>529</v>
      </c>
      <c r="I126" s="352" t="s">
        <v>530</v>
      </c>
      <c r="J126" s="224" t="s">
        <v>61</v>
      </c>
      <c r="K126" s="224" t="s">
        <v>61</v>
      </c>
      <c r="L126" s="224" t="s">
        <v>61</v>
      </c>
      <c r="M126" s="224" t="s">
        <v>61</v>
      </c>
      <c r="N126" s="224" t="s">
        <v>61</v>
      </c>
      <c r="O126" s="224" t="s">
        <v>61</v>
      </c>
      <c r="P126" s="224" t="s">
        <v>61</v>
      </c>
      <c r="Q126" s="227" t="s">
        <v>61</v>
      </c>
    </row>
    <row r="128" spans="1:17" x14ac:dyDescent="0.2">
      <c r="B128" s="411" t="s">
        <v>393</v>
      </c>
      <c r="C128" s="411"/>
      <c r="D128" s="411"/>
      <c r="E128" s="411"/>
    </row>
  </sheetData>
  <autoFilter ref="B4:Q126">
    <filterColumn colId="8" showButton="0"/>
    <filterColumn colId="9" showButton="0"/>
    <filterColumn colId="10" showButton="0"/>
    <filterColumn colId="11" showButton="0"/>
  </autoFilter>
  <mergeCells count="99">
    <mergeCell ref="D50:D52"/>
    <mergeCell ref="E55:E57"/>
    <mergeCell ref="B55:B57"/>
    <mergeCell ref="B128:E128"/>
    <mergeCell ref="B94:B95"/>
    <mergeCell ref="C94:C95"/>
    <mergeCell ref="D94:D95"/>
    <mergeCell ref="E94:E95"/>
    <mergeCell ref="E100:E101"/>
    <mergeCell ref="B100:B101"/>
    <mergeCell ref="B96:B97"/>
    <mergeCell ref="E96:E97"/>
    <mergeCell ref="B102:B103"/>
    <mergeCell ref="E102:E103"/>
    <mergeCell ref="E98:E99"/>
    <mergeCell ref="B98:B99"/>
    <mergeCell ref="B91:B93"/>
    <mergeCell ref="C91:C93"/>
    <mergeCell ref="D91:D93"/>
    <mergeCell ref="E91:E93"/>
    <mergeCell ref="B75:B78"/>
    <mergeCell ref="C75:C78"/>
    <mergeCell ref="D75:D78"/>
    <mergeCell ref="E75:E78"/>
    <mergeCell ref="E65:E69"/>
    <mergeCell ref="B84:B88"/>
    <mergeCell ref="C84:C85"/>
    <mergeCell ref="D84:D85"/>
    <mergeCell ref="E84:E88"/>
    <mergeCell ref="C79:C80"/>
    <mergeCell ref="D79:D80"/>
    <mergeCell ref="B79:B83"/>
    <mergeCell ref="B65:B69"/>
    <mergeCell ref="C70:C73"/>
    <mergeCell ref="D70:D73"/>
    <mergeCell ref="E70:E73"/>
    <mergeCell ref="B70:B74"/>
    <mergeCell ref="E79:E83"/>
    <mergeCell ref="B89:B90"/>
    <mergeCell ref="C89:C90"/>
    <mergeCell ref="D89:D90"/>
    <mergeCell ref="E89:E90"/>
    <mergeCell ref="E41:E44"/>
    <mergeCell ref="B37:B40"/>
    <mergeCell ref="E37:E40"/>
    <mergeCell ref="E60:E64"/>
    <mergeCell ref="B45:B49"/>
    <mergeCell ref="E45:E49"/>
    <mergeCell ref="B60:B64"/>
    <mergeCell ref="B50:B52"/>
    <mergeCell ref="B58:B59"/>
    <mergeCell ref="C58:C59"/>
    <mergeCell ref="D58:D59"/>
    <mergeCell ref="E58:E59"/>
    <mergeCell ref="E53:E54"/>
    <mergeCell ref="B53:B54"/>
    <mergeCell ref="E50:E52"/>
    <mergeCell ref="C50:C52"/>
    <mergeCell ref="E10:E13"/>
    <mergeCell ref="D14:D17"/>
    <mergeCell ref="B18:B21"/>
    <mergeCell ref="E28:E31"/>
    <mergeCell ref="B28:B31"/>
    <mergeCell ref="C14:C17"/>
    <mergeCell ref="J4:N4"/>
    <mergeCell ref="I4:I5"/>
    <mergeCell ref="G4:G5"/>
    <mergeCell ref="E4:E5"/>
    <mergeCell ref="H4:H5"/>
    <mergeCell ref="F4:F5"/>
    <mergeCell ref="D6:D9"/>
    <mergeCell ref="B41:B44"/>
    <mergeCell ref="B10:B13"/>
    <mergeCell ref="C10:C13"/>
    <mergeCell ref="C6:C9"/>
    <mergeCell ref="B3:H3"/>
    <mergeCell ref="E32:E36"/>
    <mergeCell ref="B32:B36"/>
    <mergeCell ref="B22:B27"/>
    <mergeCell ref="E22:E27"/>
    <mergeCell ref="E14:E17"/>
    <mergeCell ref="E18:E21"/>
    <mergeCell ref="E6:E9"/>
    <mergeCell ref="D10:D13"/>
    <mergeCell ref="D18:D21"/>
    <mergeCell ref="C18:C21"/>
    <mergeCell ref="B4:B5"/>
    <mergeCell ref="B6:B9"/>
    <mergeCell ref="B14:B17"/>
    <mergeCell ref="D4:D5"/>
    <mergeCell ref="C4:C5"/>
    <mergeCell ref="B119:B123"/>
    <mergeCell ref="E119:E123"/>
    <mergeCell ref="B104:B108"/>
    <mergeCell ref="E104:E108"/>
    <mergeCell ref="B109:B113"/>
    <mergeCell ref="E109:E113"/>
    <mergeCell ref="B114:B118"/>
    <mergeCell ref="E114:E118"/>
  </mergeCells>
  <phoneticPr fontId="26" type="noConversion"/>
  <printOptions horizontalCentered="1"/>
  <pageMargins left="0.19685039370078741" right="0.19685039370078741" top="0.78740157480314965" bottom="0.39370078740157483" header="0.43307086614173229" footer="0"/>
  <pageSetup paperSize="9" scale="34" fitToHeight="0" orientation="landscape" r:id="rId1"/>
  <headerFooter alignWithMargins="0"/>
  <rowBreaks count="7" manualBreakCount="7">
    <brk id="13" max="16" man="1"/>
    <brk id="27" max="16" man="1"/>
    <brk id="36" max="16" man="1"/>
    <brk id="78" max="16" man="1"/>
    <brk id="64" max="16" man="1"/>
    <brk id="90" max="16" man="1"/>
    <brk id="97"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8"/>
  <sheetViews>
    <sheetView zoomScale="80" zoomScaleNormal="80" workbookViewId="0">
      <selection activeCell="F5" sqref="F5:F6"/>
    </sheetView>
  </sheetViews>
  <sheetFormatPr baseColWidth="10" defaultRowHeight="12.75" x14ac:dyDescent="0.2"/>
  <cols>
    <col min="1" max="1" width="2.7109375" customWidth="1"/>
    <col min="2" max="2" width="13.7109375" style="107" customWidth="1"/>
    <col min="3" max="3" width="4.5703125" style="108" customWidth="1"/>
    <col min="4" max="4" width="8.7109375" style="108" customWidth="1"/>
    <col min="5" max="5" width="11.28515625" style="108" customWidth="1"/>
    <col min="6" max="6" width="34.85546875" style="109" customWidth="1"/>
    <col min="7" max="7" width="16.7109375" style="109" customWidth="1"/>
    <col min="8" max="8" width="21.140625" style="109" customWidth="1"/>
    <col min="9" max="9" width="19.140625" style="110" customWidth="1"/>
    <col min="10" max="10" width="12.85546875" style="111" customWidth="1"/>
    <col min="11" max="11" width="16.42578125" style="112" customWidth="1"/>
    <col min="12" max="12" width="40.85546875" style="49" customWidth="1"/>
    <col min="13" max="13" width="16.42578125" customWidth="1"/>
    <col min="14" max="14" width="14.7109375" customWidth="1"/>
  </cols>
  <sheetData>
    <row r="2" spans="2:12" ht="15.6" customHeight="1" x14ac:dyDescent="0.2">
      <c r="B2" s="434"/>
      <c r="C2" s="434"/>
      <c r="D2" s="434"/>
      <c r="E2" s="434"/>
      <c r="F2" s="434"/>
      <c r="G2" s="434"/>
      <c r="H2" s="434"/>
      <c r="I2" s="434"/>
      <c r="J2" s="434"/>
      <c r="K2" s="434"/>
      <c r="L2" s="434"/>
    </row>
    <row r="3" spans="2:12" ht="21" customHeight="1" x14ac:dyDescent="0.2">
      <c r="B3" s="435" t="s">
        <v>282</v>
      </c>
      <c r="C3" s="435"/>
      <c r="D3" s="435"/>
      <c r="E3" s="435"/>
      <c r="F3" s="435"/>
      <c r="G3" s="435"/>
      <c r="H3" s="435"/>
      <c r="I3" s="435"/>
      <c r="J3" s="435"/>
      <c r="K3" s="435"/>
      <c r="L3" s="435"/>
    </row>
    <row r="5" spans="2:12" ht="45" customHeight="1" thickBot="1" x14ac:dyDescent="0.25">
      <c r="B5" s="64" t="s">
        <v>50</v>
      </c>
      <c r="C5" s="65" t="s">
        <v>23</v>
      </c>
      <c r="D5" s="65" t="s">
        <v>31</v>
      </c>
      <c r="E5" s="65" t="s">
        <v>32</v>
      </c>
      <c r="F5" s="65" t="s">
        <v>20</v>
      </c>
      <c r="G5" s="65" t="s">
        <v>94</v>
      </c>
      <c r="H5" s="65" t="s">
        <v>54</v>
      </c>
      <c r="I5" s="65" t="s">
        <v>93</v>
      </c>
      <c r="J5" s="66" t="s">
        <v>125</v>
      </c>
      <c r="K5" s="65" t="s">
        <v>25</v>
      </c>
      <c r="L5" s="65" t="s">
        <v>78</v>
      </c>
    </row>
    <row r="6" spans="2:12" ht="40.15" customHeight="1" x14ac:dyDescent="0.2">
      <c r="B6" s="436" t="s">
        <v>123</v>
      </c>
      <c r="C6" s="428">
        <v>1</v>
      </c>
      <c r="D6" s="431" t="s">
        <v>61</v>
      </c>
      <c r="E6" s="431" t="s">
        <v>61</v>
      </c>
      <c r="F6" s="420" t="s">
        <v>0</v>
      </c>
      <c r="G6" s="67" t="s">
        <v>72</v>
      </c>
      <c r="H6" s="68">
        <v>20062731.359999999</v>
      </c>
      <c r="I6" s="68">
        <v>20062731.359999999</v>
      </c>
      <c r="J6" s="69">
        <f>+H6-I6</f>
        <v>0</v>
      </c>
      <c r="K6" s="70" t="s">
        <v>52</v>
      </c>
      <c r="L6" s="71" t="s">
        <v>62</v>
      </c>
    </row>
    <row r="7" spans="2:12" ht="73.5" customHeight="1" thickBot="1" x14ac:dyDescent="0.25">
      <c r="B7" s="436"/>
      <c r="C7" s="430"/>
      <c r="D7" s="433"/>
      <c r="E7" s="433"/>
      <c r="F7" s="421"/>
      <c r="G7" s="73" t="s">
        <v>77</v>
      </c>
      <c r="H7" s="74">
        <v>37622611</v>
      </c>
      <c r="I7" s="74">
        <v>37622611</v>
      </c>
      <c r="J7" s="75">
        <f t="shared" ref="J7:J69" si="0">+H7-I7</f>
        <v>0</v>
      </c>
      <c r="K7" s="72" t="s">
        <v>96</v>
      </c>
      <c r="L7" s="76" t="s">
        <v>103</v>
      </c>
    </row>
    <row r="8" spans="2:12" ht="63" customHeight="1" thickBot="1" x14ac:dyDescent="0.25">
      <c r="B8" s="436"/>
      <c r="C8" s="77">
        <v>2</v>
      </c>
      <c r="D8" s="78" t="s">
        <v>61</v>
      </c>
      <c r="E8" s="78" t="s">
        <v>61</v>
      </c>
      <c r="F8" s="79" t="s">
        <v>1</v>
      </c>
      <c r="G8" s="79" t="s">
        <v>95</v>
      </c>
      <c r="H8" s="80">
        <v>986076</v>
      </c>
      <c r="I8" s="80">
        <v>500000</v>
      </c>
      <c r="J8" s="81">
        <f>+H8-I8</f>
        <v>486076</v>
      </c>
      <c r="K8" s="82" t="s">
        <v>97</v>
      </c>
      <c r="L8" s="83" t="s">
        <v>104</v>
      </c>
    </row>
    <row r="9" spans="2:12" ht="57.75" customHeight="1" x14ac:dyDescent="0.2">
      <c r="B9" s="436"/>
      <c r="C9" s="428">
        <v>3</v>
      </c>
      <c r="D9" s="431">
        <v>180989</v>
      </c>
      <c r="E9" s="431" t="s">
        <v>40</v>
      </c>
      <c r="F9" s="420" t="s">
        <v>7</v>
      </c>
      <c r="G9" s="67" t="s">
        <v>95</v>
      </c>
      <c r="H9" s="68">
        <v>55937.77</v>
      </c>
      <c r="I9" s="68">
        <v>55937.77</v>
      </c>
      <c r="J9" s="69">
        <f t="shared" si="0"/>
        <v>0</v>
      </c>
      <c r="K9" s="70" t="s">
        <v>97</v>
      </c>
      <c r="L9" s="71" t="s">
        <v>86</v>
      </c>
    </row>
    <row r="10" spans="2:12" ht="31.15" customHeight="1" x14ac:dyDescent="0.2">
      <c r="B10" s="436"/>
      <c r="C10" s="429"/>
      <c r="D10" s="432"/>
      <c r="E10" s="432"/>
      <c r="F10" s="415"/>
      <c r="G10" s="86" t="s">
        <v>72</v>
      </c>
      <c r="H10" s="87">
        <v>139983.38</v>
      </c>
      <c r="I10" s="87">
        <v>70834.960000000006</v>
      </c>
      <c r="J10" s="88">
        <f t="shared" si="0"/>
        <v>69148.42</v>
      </c>
      <c r="K10" s="89" t="s">
        <v>80</v>
      </c>
      <c r="L10" s="412" t="s">
        <v>105</v>
      </c>
    </row>
    <row r="11" spans="2:12" ht="31.9" customHeight="1" thickBot="1" x14ac:dyDescent="0.25">
      <c r="B11" s="436"/>
      <c r="C11" s="430"/>
      <c r="D11" s="433"/>
      <c r="E11" s="433"/>
      <c r="F11" s="421"/>
      <c r="G11" s="73" t="s">
        <v>77</v>
      </c>
      <c r="H11" s="74">
        <v>742641.03</v>
      </c>
      <c r="I11" s="74">
        <v>0</v>
      </c>
      <c r="J11" s="88">
        <f t="shared" si="0"/>
        <v>742641.03</v>
      </c>
      <c r="K11" s="72" t="s">
        <v>80</v>
      </c>
      <c r="L11" s="413"/>
    </row>
    <row r="12" spans="2:12" ht="37.9" customHeight="1" x14ac:dyDescent="0.2">
      <c r="B12" s="436"/>
      <c r="C12" s="428">
        <v>4</v>
      </c>
      <c r="D12" s="431">
        <v>181085</v>
      </c>
      <c r="E12" s="431" t="s">
        <v>40</v>
      </c>
      <c r="F12" s="420" t="s">
        <v>28</v>
      </c>
      <c r="G12" s="67" t="s">
        <v>95</v>
      </c>
      <c r="H12" s="68">
        <v>31400</v>
      </c>
      <c r="I12" s="68">
        <v>0</v>
      </c>
      <c r="J12" s="69">
        <f t="shared" si="0"/>
        <v>31400</v>
      </c>
      <c r="K12" s="70" t="s">
        <v>98</v>
      </c>
      <c r="L12" s="416" t="s">
        <v>106</v>
      </c>
    </row>
    <row r="13" spans="2:12" ht="62.25" customHeight="1" thickBot="1" x14ac:dyDescent="0.25">
      <c r="B13" s="436"/>
      <c r="C13" s="430">
        <v>3</v>
      </c>
      <c r="D13" s="433">
        <v>180989</v>
      </c>
      <c r="E13" s="433" t="s">
        <v>40</v>
      </c>
      <c r="F13" s="421"/>
      <c r="G13" s="73" t="s">
        <v>77</v>
      </c>
      <c r="H13" s="74">
        <v>5526271.46</v>
      </c>
      <c r="I13" s="74">
        <v>2210508.5840000003</v>
      </c>
      <c r="J13" s="75">
        <f t="shared" si="0"/>
        <v>3315762.8759999997</v>
      </c>
      <c r="K13" s="90" t="s">
        <v>97</v>
      </c>
      <c r="L13" s="413"/>
    </row>
    <row r="14" spans="2:12" ht="48" customHeight="1" x14ac:dyDescent="0.2">
      <c r="B14" s="436"/>
      <c r="C14" s="428">
        <v>5</v>
      </c>
      <c r="D14" s="431">
        <v>1809209</v>
      </c>
      <c r="E14" s="431" t="s">
        <v>40</v>
      </c>
      <c r="F14" s="420" t="s">
        <v>29</v>
      </c>
      <c r="G14" s="67" t="s">
        <v>95</v>
      </c>
      <c r="H14" s="68">
        <v>31400</v>
      </c>
      <c r="I14" s="68">
        <v>0</v>
      </c>
      <c r="J14" s="69">
        <f t="shared" si="0"/>
        <v>31400</v>
      </c>
      <c r="K14" s="70" t="s">
        <v>98</v>
      </c>
      <c r="L14" s="416" t="s">
        <v>106</v>
      </c>
    </row>
    <row r="15" spans="2:12" ht="63.75" customHeight="1" thickBot="1" x14ac:dyDescent="0.25">
      <c r="B15" s="436"/>
      <c r="C15" s="430">
        <v>4</v>
      </c>
      <c r="D15" s="433">
        <v>1809209</v>
      </c>
      <c r="E15" s="433" t="s">
        <v>40</v>
      </c>
      <c r="F15" s="421"/>
      <c r="G15" s="73" t="s">
        <v>77</v>
      </c>
      <c r="H15" s="74">
        <v>1204125.5</v>
      </c>
      <c r="I15" s="74">
        <v>481650.2</v>
      </c>
      <c r="J15" s="75">
        <f t="shared" si="0"/>
        <v>722475.3</v>
      </c>
      <c r="K15" s="90" t="s">
        <v>97</v>
      </c>
      <c r="L15" s="413"/>
    </row>
    <row r="16" spans="2:12" ht="41.25" customHeight="1" x14ac:dyDescent="0.2">
      <c r="B16" s="436"/>
      <c r="C16" s="428">
        <v>6</v>
      </c>
      <c r="D16" s="431">
        <v>181094</v>
      </c>
      <c r="E16" s="431" t="s">
        <v>40</v>
      </c>
      <c r="F16" s="420" t="s">
        <v>30</v>
      </c>
      <c r="G16" s="67" t="s">
        <v>95</v>
      </c>
      <c r="H16" s="68">
        <v>31700</v>
      </c>
      <c r="I16" s="68">
        <v>0</v>
      </c>
      <c r="J16" s="69">
        <f t="shared" si="0"/>
        <v>31700</v>
      </c>
      <c r="K16" s="70" t="s">
        <v>98</v>
      </c>
      <c r="L16" s="416" t="s">
        <v>106</v>
      </c>
    </row>
    <row r="17" spans="2:14" ht="60.75" customHeight="1" thickBot="1" x14ac:dyDescent="0.25">
      <c r="B17" s="436"/>
      <c r="C17" s="430">
        <v>5</v>
      </c>
      <c r="D17" s="433">
        <v>181094</v>
      </c>
      <c r="E17" s="433" t="s">
        <v>40</v>
      </c>
      <c r="F17" s="421" t="s">
        <v>4</v>
      </c>
      <c r="G17" s="73" t="s">
        <v>77</v>
      </c>
      <c r="H17" s="74">
        <v>1342750</v>
      </c>
      <c r="I17" s="74">
        <v>537100</v>
      </c>
      <c r="J17" s="75">
        <f t="shared" si="0"/>
        <v>805650</v>
      </c>
      <c r="K17" s="90" t="s">
        <v>97</v>
      </c>
      <c r="L17" s="413"/>
    </row>
    <row r="18" spans="2:14" ht="63.6" customHeight="1" thickBot="1" x14ac:dyDescent="0.25">
      <c r="B18" s="436"/>
      <c r="C18" s="77">
        <v>7</v>
      </c>
      <c r="D18" s="78">
        <v>217257</v>
      </c>
      <c r="E18" s="78" t="s">
        <v>42</v>
      </c>
      <c r="F18" s="79" t="s">
        <v>8</v>
      </c>
      <c r="G18" s="79" t="s">
        <v>95</v>
      </c>
      <c r="H18" s="80">
        <v>158272.82</v>
      </c>
      <c r="I18" s="80">
        <v>0</v>
      </c>
      <c r="J18" s="81">
        <f t="shared" si="0"/>
        <v>158272.82</v>
      </c>
      <c r="K18" s="82" t="s">
        <v>26</v>
      </c>
      <c r="L18" s="83" t="s">
        <v>274</v>
      </c>
    </row>
    <row r="19" spans="2:14" ht="63" customHeight="1" thickBot="1" x14ac:dyDescent="0.25">
      <c r="B19" s="436"/>
      <c r="C19" s="77">
        <v>8</v>
      </c>
      <c r="D19" s="78">
        <v>211309</v>
      </c>
      <c r="E19" s="78" t="s">
        <v>41</v>
      </c>
      <c r="F19" s="79" t="s">
        <v>9</v>
      </c>
      <c r="G19" s="79" t="s">
        <v>95</v>
      </c>
      <c r="H19" s="80">
        <v>224143.1</v>
      </c>
      <c r="I19" s="80">
        <v>165000</v>
      </c>
      <c r="J19" s="81">
        <f t="shared" si="0"/>
        <v>59143.100000000006</v>
      </c>
      <c r="K19" s="82" t="s">
        <v>99</v>
      </c>
      <c r="L19" s="83" t="s">
        <v>107</v>
      </c>
    </row>
    <row r="20" spans="2:14" ht="63.75" customHeight="1" thickBot="1" x14ac:dyDescent="0.25">
      <c r="B20" s="436"/>
      <c r="C20" s="77">
        <v>9</v>
      </c>
      <c r="D20" s="78">
        <v>237720</v>
      </c>
      <c r="E20" s="78" t="s">
        <v>48</v>
      </c>
      <c r="F20" s="79" t="s">
        <v>10</v>
      </c>
      <c r="G20" s="79" t="s">
        <v>95</v>
      </c>
      <c r="H20" s="80">
        <v>304043.78999999998</v>
      </c>
      <c r="I20" s="80">
        <v>245036.49</v>
      </c>
      <c r="J20" s="81">
        <f t="shared" si="0"/>
        <v>59007.299999999988</v>
      </c>
      <c r="K20" s="82" t="s">
        <v>97</v>
      </c>
      <c r="L20" s="83" t="s">
        <v>108</v>
      </c>
    </row>
    <row r="21" spans="2:14" ht="62.25" customHeight="1" thickBot="1" x14ac:dyDescent="0.25">
      <c r="B21" s="436"/>
      <c r="C21" s="77">
        <v>10</v>
      </c>
      <c r="D21" s="78">
        <v>238552</v>
      </c>
      <c r="E21" s="78" t="s">
        <v>45</v>
      </c>
      <c r="F21" s="79" t="s">
        <v>12</v>
      </c>
      <c r="G21" s="79" t="s">
        <v>95</v>
      </c>
      <c r="H21" s="80">
        <v>220017.26</v>
      </c>
      <c r="I21" s="80">
        <v>165000</v>
      </c>
      <c r="J21" s="81">
        <f t="shared" si="0"/>
        <v>55017.260000000009</v>
      </c>
      <c r="K21" s="82" t="s">
        <v>97</v>
      </c>
      <c r="L21" s="83" t="s">
        <v>109</v>
      </c>
    </row>
    <row r="22" spans="2:14" ht="47.25" customHeight="1" x14ac:dyDescent="0.2">
      <c r="B22" s="436"/>
      <c r="C22" s="428">
        <v>11</v>
      </c>
      <c r="D22" s="431">
        <v>269832</v>
      </c>
      <c r="E22" s="431" t="s">
        <v>49</v>
      </c>
      <c r="F22" s="420" t="s">
        <v>11</v>
      </c>
      <c r="G22" s="67" t="s">
        <v>72</v>
      </c>
      <c r="H22" s="68">
        <v>1330082.0900000001</v>
      </c>
      <c r="I22" s="437">
        <v>1510047.5</v>
      </c>
      <c r="J22" s="444">
        <f>+H22+H23-I22</f>
        <v>2161436.9400000004</v>
      </c>
      <c r="K22" s="442" t="s">
        <v>100</v>
      </c>
      <c r="L22" s="440" t="s">
        <v>278</v>
      </c>
      <c r="N22">
        <f>+H22*0.4</f>
        <v>532032.83600000001</v>
      </c>
    </row>
    <row r="23" spans="2:14" ht="45.6" customHeight="1" thickBot="1" x14ac:dyDescent="0.25">
      <c r="B23" s="436"/>
      <c r="C23" s="430"/>
      <c r="D23" s="433"/>
      <c r="E23" s="433"/>
      <c r="F23" s="421"/>
      <c r="G23" s="73" t="s">
        <v>77</v>
      </c>
      <c r="H23" s="74">
        <v>2341402.35</v>
      </c>
      <c r="I23" s="439"/>
      <c r="J23" s="445"/>
      <c r="K23" s="443"/>
      <c r="L23" s="441"/>
      <c r="N23" s="27">
        <f>+I22-N22</f>
        <v>978014.66399999999</v>
      </c>
    </row>
    <row r="24" spans="2:14" ht="30.6" customHeight="1" x14ac:dyDescent="0.2">
      <c r="B24" s="436"/>
      <c r="C24" s="428">
        <v>12</v>
      </c>
      <c r="D24" s="431">
        <v>274698</v>
      </c>
      <c r="E24" s="431" t="s">
        <v>83</v>
      </c>
      <c r="F24" s="420" t="s">
        <v>51</v>
      </c>
      <c r="G24" s="67" t="s">
        <v>95</v>
      </c>
      <c r="H24" s="68">
        <v>30962</v>
      </c>
      <c r="I24" s="68">
        <v>0</v>
      </c>
      <c r="J24" s="69">
        <f t="shared" si="0"/>
        <v>30962</v>
      </c>
      <c r="K24" s="70" t="s">
        <v>88</v>
      </c>
      <c r="L24" s="416" t="s">
        <v>275</v>
      </c>
    </row>
    <row r="25" spans="2:14" ht="42.6" customHeight="1" x14ac:dyDescent="0.2">
      <c r="B25" s="436"/>
      <c r="C25" s="429"/>
      <c r="D25" s="432"/>
      <c r="E25" s="432"/>
      <c r="F25" s="415"/>
      <c r="G25" s="86" t="s">
        <v>72</v>
      </c>
      <c r="H25" s="87">
        <v>911156.6</v>
      </c>
      <c r="I25" s="87">
        <v>1680000</v>
      </c>
      <c r="J25" s="91">
        <f t="shared" si="0"/>
        <v>-768843.4</v>
      </c>
      <c r="K25" s="89" t="s">
        <v>101</v>
      </c>
      <c r="L25" s="412"/>
    </row>
    <row r="26" spans="2:14" ht="36.6" customHeight="1" thickBot="1" x14ac:dyDescent="0.25">
      <c r="B26" s="436"/>
      <c r="C26" s="430"/>
      <c r="D26" s="433"/>
      <c r="E26" s="433"/>
      <c r="F26" s="421"/>
      <c r="G26" s="73" t="s">
        <v>77</v>
      </c>
      <c r="H26" s="74">
        <v>8375698</v>
      </c>
      <c r="I26" s="74">
        <v>5220000</v>
      </c>
      <c r="J26" s="75">
        <f t="shared" si="0"/>
        <v>3155698</v>
      </c>
      <c r="K26" s="72" t="s">
        <v>26</v>
      </c>
      <c r="L26" s="413"/>
    </row>
    <row r="27" spans="2:14" ht="71.25" customHeight="1" thickBot="1" x14ac:dyDescent="0.25">
      <c r="B27" s="436"/>
      <c r="C27" s="77">
        <v>13</v>
      </c>
      <c r="D27" s="78">
        <v>273121</v>
      </c>
      <c r="E27" s="78" t="s">
        <v>82</v>
      </c>
      <c r="F27" s="79" t="s">
        <v>55</v>
      </c>
      <c r="G27" s="79" t="s">
        <v>95</v>
      </c>
      <c r="H27" s="80">
        <v>64664</v>
      </c>
      <c r="I27" s="80">
        <v>64664</v>
      </c>
      <c r="J27" s="81">
        <f t="shared" si="0"/>
        <v>0</v>
      </c>
      <c r="K27" s="82" t="s">
        <v>101</v>
      </c>
      <c r="L27" s="83" t="s">
        <v>91</v>
      </c>
    </row>
    <row r="28" spans="2:14" ht="47.25" customHeight="1" x14ac:dyDescent="0.2">
      <c r="B28" s="436"/>
      <c r="C28" s="428">
        <v>14</v>
      </c>
      <c r="D28" s="431">
        <v>273254</v>
      </c>
      <c r="E28" s="431" t="s">
        <v>82</v>
      </c>
      <c r="F28" s="420" t="s">
        <v>56</v>
      </c>
      <c r="G28" s="67" t="s">
        <v>95</v>
      </c>
      <c r="H28" s="68">
        <v>84530</v>
      </c>
      <c r="I28" s="68">
        <v>84530</v>
      </c>
      <c r="J28" s="69">
        <f t="shared" si="0"/>
        <v>0</v>
      </c>
      <c r="K28" s="70" t="s">
        <v>101</v>
      </c>
      <c r="L28" s="71" t="s">
        <v>91</v>
      </c>
    </row>
    <row r="29" spans="2:14" ht="30" customHeight="1" x14ac:dyDescent="0.2">
      <c r="B29" s="436"/>
      <c r="C29" s="429"/>
      <c r="D29" s="432"/>
      <c r="E29" s="432"/>
      <c r="F29" s="415"/>
      <c r="G29" s="86" t="s">
        <v>72</v>
      </c>
      <c r="H29" s="87">
        <v>138122</v>
      </c>
      <c r="I29" s="87">
        <v>0</v>
      </c>
      <c r="J29" s="88">
        <f t="shared" si="0"/>
        <v>138122</v>
      </c>
      <c r="K29" s="89" t="s">
        <v>80</v>
      </c>
      <c r="L29" s="412" t="s">
        <v>271</v>
      </c>
    </row>
    <row r="30" spans="2:14" ht="27" customHeight="1" thickBot="1" x14ac:dyDescent="0.25">
      <c r="B30" s="436"/>
      <c r="C30" s="430"/>
      <c r="D30" s="433"/>
      <c r="E30" s="433"/>
      <c r="F30" s="421"/>
      <c r="G30" s="73" t="s">
        <v>77</v>
      </c>
      <c r="H30" s="74">
        <v>887354</v>
      </c>
      <c r="I30" s="74">
        <v>0</v>
      </c>
      <c r="J30" s="75">
        <f t="shared" si="0"/>
        <v>887354</v>
      </c>
      <c r="K30" s="72" t="s">
        <v>80</v>
      </c>
      <c r="L30" s="413"/>
    </row>
    <row r="31" spans="2:14" ht="51" customHeight="1" thickBot="1" x14ac:dyDescent="0.25">
      <c r="B31" s="436"/>
      <c r="C31" s="77">
        <v>15</v>
      </c>
      <c r="D31" s="78">
        <v>273262</v>
      </c>
      <c r="E31" s="78" t="s">
        <v>84</v>
      </c>
      <c r="F31" s="79" t="s">
        <v>65</v>
      </c>
      <c r="G31" s="79" t="s">
        <v>77</v>
      </c>
      <c r="H31" s="80">
        <v>9523547</v>
      </c>
      <c r="I31" s="80">
        <v>1904709.4</v>
      </c>
      <c r="J31" s="81">
        <f t="shared" si="0"/>
        <v>7618837.5999999996</v>
      </c>
      <c r="K31" s="78" t="s">
        <v>26</v>
      </c>
      <c r="L31" s="83" t="s">
        <v>273</v>
      </c>
    </row>
    <row r="32" spans="2:14" ht="30" customHeight="1" x14ac:dyDescent="0.2">
      <c r="B32" s="436"/>
      <c r="C32" s="428">
        <v>16</v>
      </c>
      <c r="D32" s="431">
        <v>292317</v>
      </c>
      <c r="E32" s="431" t="s">
        <v>85</v>
      </c>
      <c r="F32" s="420" t="s">
        <v>60</v>
      </c>
      <c r="G32" s="67" t="s">
        <v>95</v>
      </c>
      <c r="H32" s="68">
        <v>229564</v>
      </c>
      <c r="I32" s="437">
        <v>22000000</v>
      </c>
      <c r="J32" s="425">
        <f>+H32+H33+H34-I32</f>
        <v>-4000000</v>
      </c>
      <c r="K32" s="417" t="s">
        <v>26</v>
      </c>
      <c r="L32" s="416" t="s">
        <v>276</v>
      </c>
    </row>
    <row r="33" spans="2:12" ht="30.6" customHeight="1" x14ac:dyDescent="0.2">
      <c r="B33" s="436"/>
      <c r="C33" s="429"/>
      <c r="D33" s="432"/>
      <c r="E33" s="432"/>
      <c r="F33" s="415"/>
      <c r="G33" s="86" t="s">
        <v>72</v>
      </c>
      <c r="H33" s="87">
        <v>7059782</v>
      </c>
      <c r="I33" s="438"/>
      <c r="J33" s="426"/>
      <c r="K33" s="418"/>
      <c r="L33" s="412"/>
    </row>
    <row r="34" spans="2:12" ht="25.15" customHeight="1" thickBot="1" x14ac:dyDescent="0.25">
      <c r="B34" s="436"/>
      <c r="C34" s="430"/>
      <c r="D34" s="433"/>
      <c r="E34" s="433"/>
      <c r="F34" s="421"/>
      <c r="G34" s="73" t="s">
        <v>77</v>
      </c>
      <c r="H34" s="74">
        <v>10710654</v>
      </c>
      <c r="I34" s="439"/>
      <c r="J34" s="427"/>
      <c r="K34" s="419"/>
      <c r="L34" s="413"/>
    </row>
    <row r="35" spans="2:12" ht="66" customHeight="1" thickBot="1" x14ac:dyDescent="0.25">
      <c r="B35" s="436"/>
      <c r="C35" s="77">
        <v>17</v>
      </c>
      <c r="D35" s="78">
        <v>226479</v>
      </c>
      <c r="E35" s="78" t="s">
        <v>53</v>
      </c>
      <c r="F35" s="79" t="s">
        <v>5</v>
      </c>
      <c r="G35" s="79" t="s">
        <v>77</v>
      </c>
      <c r="H35" s="80">
        <v>4451945.5</v>
      </c>
      <c r="I35" s="80">
        <v>4451945.5</v>
      </c>
      <c r="J35" s="81">
        <f t="shared" si="0"/>
        <v>0</v>
      </c>
      <c r="K35" s="82" t="s">
        <v>97</v>
      </c>
      <c r="L35" s="92" t="s">
        <v>66</v>
      </c>
    </row>
    <row r="36" spans="2:12" ht="99" customHeight="1" thickBot="1" x14ac:dyDescent="0.25">
      <c r="B36" s="436"/>
      <c r="C36" s="77">
        <v>18</v>
      </c>
      <c r="D36" s="78">
        <v>273773</v>
      </c>
      <c r="E36" s="78" t="s">
        <v>45</v>
      </c>
      <c r="F36" s="79" t="s">
        <v>6</v>
      </c>
      <c r="G36" s="79" t="s">
        <v>77</v>
      </c>
      <c r="H36" s="80">
        <v>8365692</v>
      </c>
      <c r="I36" s="80">
        <v>0</v>
      </c>
      <c r="J36" s="81">
        <f t="shared" si="0"/>
        <v>8365692</v>
      </c>
      <c r="K36" s="82" t="s">
        <v>102</v>
      </c>
      <c r="L36" s="92" t="s">
        <v>279</v>
      </c>
    </row>
    <row r="37" spans="2:12" ht="34.9" customHeight="1" x14ac:dyDescent="0.2">
      <c r="B37" s="422" t="s">
        <v>124</v>
      </c>
      <c r="C37" s="428">
        <v>1</v>
      </c>
      <c r="D37" s="431"/>
      <c r="E37" s="431"/>
      <c r="F37" s="420" t="s">
        <v>3</v>
      </c>
      <c r="G37" s="67" t="s">
        <v>95</v>
      </c>
      <c r="H37" s="93">
        <v>16923.28</v>
      </c>
      <c r="I37" s="93">
        <v>0</v>
      </c>
      <c r="J37" s="69">
        <f t="shared" si="0"/>
        <v>16923.28</v>
      </c>
      <c r="K37" s="70" t="s">
        <v>79</v>
      </c>
      <c r="L37" s="416" t="s">
        <v>110</v>
      </c>
    </row>
    <row r="38" spans="2:12" ht="31.15" customHeight="1" thickBot="1" x14ac:dyDescent="0.25">
      <c r="B38" s="422"/>
      <c r="C38" s="430"/>
      <c r="D38" s="433"/>
      <c r="E38" s="433"/>
      <c r="F38" s="421"/>
      <c r="G38" s="73" t="s">
        <v>72</v>
      </c>
      <c r="H38" s="94">
        <v>293806.98</v>
      </c>
      <c r="I38" s="94">
        <v>493595.73</v>
      </c>
      <c r="J38" s="95">
        <f t="shared" si="0"/>
        <v>-199788.75</v>
      </c>
      <c r="K38" s="90" t="s">
        <v>52</v>
      </c>
      <c r="L38" s="413"/>
    </row>
    <row r="39" spans="2:12" ht="36.6" customHeight="1" x14ac:dyDescent="0.2">
      <c r="B39" s="422"/>
      <c r="C39" s="428">
        <v>2</v>
      </c>
      <c r="D39" s="431">
        <v>274896</v>
      </c>
      <c r="E39" s="431" t="s">
        <v>44</v>
      </c>
      <c r="F39" s="420" t="s">
        <v>13</v>
      </c>
      <c r="G39" s="67" t="s">
        <v>95</v>
      </c>
      <c r="H39" s="68">
        <v>33404.28</v>
      </c>
      <c r="I39" s="68">
        <v>60000</v>
      </c>
      <c r="J39" s="96">
        <f t="shared" si="0"/>
        <v>-26595.72</v>
      </c>
      <c r="K39" s="70" t="s">
        <v>52</v>
      </c>
      <c r="L39" s="71" t="s">
        <v>268</v>
      </c>
    </row>
    <row r="40" spans="2:12" ht="33" customHeight="1" x14ac:dyDescent="0.2">
      <c r="B40" s="422"/>
      <c r="C40" s="429"/>
      <c r="D40" s="432"/>
      <c r="E40" s="432"/>
      <c r="F40" s="415"/>
      <c r="G40" s="86" t="s">
        <v>72</v>
      </c>
      <c r="H40" s="87">
        <v>162899.29</v>
      </c>
      <c r="I40" s="87">
        <v>85735.06</v>
      </c>
      <c r="J40" s="88">
        <f t="shared" si="0"/>
        <v>77164.23000000001</v>
      </c>
      <c r="K40" s="89" t="s">
        <v>80</v>
      </c>
      <c r="L40" s="412" t="s">
        <v>105</v>
      </c>
    </row>
    <row r="41" spans="2:12" ht="30" customHeight="1" thickBot="1" x14ac:dyDescent="0.25">
      <c r="B41" s="422"/>
      <c r="C41" s="430"/>
      <c r="D41" s="433"/>
      <c r="E41" s="433"/>
      <c r="F41" s="421"/>
      <c r="G41" s="73" t="s">
        <v>77</v>
      </c>
      <c r="H41" s="74">
        <v>45122.55</v>
      </c>
      <c r="I41" s="74">
        <v>30081.7</v>
      </c>
      <c r="J41" s="75">
        <f t="shared" si="0"/>
        <v>15040.850000000002</v>
      </c>
      <c r="K41" s="72" t="s">
        <v>80</v>
      </c>
      <c r="L41" s="413"/>
    </row>
    <row r="42" spans="2:12" ht="46.15" customHeight="1" thickBot="1" x14ac:dyDescent="0.25">
      <c r="B42" s="422"/>
      <c r="C42" s="77">
        <v>3</v>
      </c>
      <c r="D42" s="78">
        <v>178250</v>
      </c>
      <c r="E42" s="78" t="s">
        <v>67</v>
      </c>
      <c r="F42" s="79" t="s">
        <v>57</v>
      </c>
      <c r="G42" s="79" t="s">
        <v>95</v>
      </c>
      <c r="H42" s="80">
        <v>30725.23</v>
      </c>
      <c r="I42" s="80">
        <v>0</v>
      </c>
      <c r="J42" s="81">
        <f t="shared" si="0"/>
        <v>30725.23</v>
      </c>
      <c r="K42" s="82" t="s">
        <v>52</v>
      </c>
      <c r="L42" s="83" t="s">
        <v>92</v>
      </c>
    </row>
    <row r="43" spans="2:12" ht="49.9" customHeight="1" x14ac:dyDescent="0.2">
      <c r="B43" s="422"/>
      <c r="C43" s="428">
        <v>4</v>
      </c>
      <c r="D43" s="431">
        <v>180675</v>
      </c>
      <c r="E43" s="431" t="s">
        <v>35</v>
      </c>
      <c r="F43" s="420" t="s">
        <v>14</v>
      </c>
      <c r="G43" s="67" t="s">
        <v>95</v>
      </c>
      <c r="H43" s="68">
        <v>0</v>
      </c>
      <c r="I43" s="68">
        <v>80000</v>
      </c>
      <c r="J43" s="96">
        <f t="shared" si="0"/>
        <v>-80000</v>
      </c>
      <c r="K43" s="70" t="s">
        <v>101</v>
      </c>
      <c r="L43" s="71" t="s">
        <v>111</v>
      </c>
    </row>
    <row r="44" spans="2:12" ht="30.6" customHeight="1" x14ac:dyDescent="0.2">
      <c r="B44" s="422"/>
      <c r="C44" s="429"/>
      <c r="D44" s="432"/>
      <c r="E44" s="432"/>
      <c r="F44" s="415"/>
      <c r="G44" s="86" t="s">
        <v>72</v>
      </c>
      <c r="H44" s="87">
        <v>752839</v>
      </c>
      <c r="I44" s="87">
        <v>150567.79999999999</v>
      </c>
      <c r="J44" s="88">
        <f t="shared" si="0"/>
        <v>602271.19999999995</v>
      </c>
      <c r="K44" s="89" t="s">
        <v>80</v>
      </c>
      <c r="L44" s="412" t="s">
        <v>105</v>
      </c>
    </row>
    <row r="45" spans="2:12" ht="27" customHeight="1" thickBot="1" x14ac:dyDescent="0.25">
      <c r="B45" s="422"/>
      <c r="C45" s="430"/>
      <c r="D45" s="433"/>
      <c r="E45" s="433"/>
      <c r="F45" s="421"/>
      <c r="G45" s="73" t="s">
        <v>77</v>
      </c>
      <c r="H45" s="74">
        <v>259931</v>
      </c>
      <c r="I45" s="74">
        <v>51986.2</v>
      </c>
      <c r="J45" s="75">
        <f t="shared" si="0"/>
        <v>207944.8</v>
      </c>
      <c r="K45" s="72" t="s">
        <v>80</v>
      </c>
      <c r="L45" s="413"/>
    </row>
    <row r="46" spans="2:12" ht="40.5" customHeight="1" x14ac:dyDescent="0.2">
      <c r="B46" s="422"/>
      <c r="C46" s="428">
        <v>5</v>
      </c>
      <c r="D46" s="431">
        <v>180636</v>
      </c>
      <c r="E46" s="431" t="s">
        <v>68</v>
      </c>
      <c r="F46" s="420" t="s">
        <v>59</v>
      </c>
      <c r="G46" s="67" t="s">
        <v>95</v>
      </c>
      <c r="H46" s="68">
        <v>0</v>
      </c>
      <c r="I46" s="68">
        <v>20000</v>
      </c>
      <c r="J46" s="96">
        <f t="shared" si="0"/>
        <v>-20000</v>
      </c>
      <c r="K46" s="70" t="s">
        <v>26</v>
      </c>
      <c r="L46" s="71" t="s">
        <v>112</v>
      </c>
    </row>
    <row r="47" spans="2:12" ht="29.45" customHeight="1" x14ac:dyDescent="0.2">
      <c r="B47" s="422"/>
      <c r="C47" s="429"/>
      <c r="D47" s="432"/>
      <c r="E47" s="432"/>
      <c r="F47" s="415"/>
      <c r="G47" s="86" t="s">
        <v>72</v>
      </c>
      <c r="H47" s="87">
        <v>565261.09</v>
      </c>
      <c r="I47" s="87">
        <v>113052.21799999999</v>
      </c>
      <c r="J47" s="88">
        <f t="shared" si="0"/>
        <v>452208.87199999997</v>
      </c>
      <c r="K47" s="89" t="s">
        <v>80</v>
      </c>
      <c r="L47" s="412" t="s">
        <v>105</v>
      </c>
    </row>
    <row r="48" spans="2:12" ht="33" customHeight="1" thickBot="1" x14ac:dyDescent="0.25">
      <c r="B48" s="422"/>
      <c r="C48" s="430"/>
      <c r="D48" s="433"/>
      <c r="E48" s="433"/>
      <c r="F48" s="421"/>
      <c r="G48" s="73" t="s">
        <v>77</v>
      </c>
      <c r="H48" s="74">
        <v>408170</v>
      </c>
      <c r="I48" s="74">
        <v>81634</v>
      </c>
      <c r="J48" s="75">
        <f t="shared" si="0"/>
        <v>326536</v>
      </c>
      <c r="K48" s="72" t="s">
        <v>80</v>
      </c>
      <c r="L48" s="413"/>
    </row>
    <row r="49" spans="2:12" ht="25.9" customHeight="1" x14ac:dyDescent="0.2">
      <c r="B49" s="422"/>
      <c r="C49" s="428">
        <v>6</v>
      </c>
      <c r="D49" s="431">
        <v>182387</v>
      </c>
      <c r="E49" s="431" t="s">
        <v>34</v>
      </c>
      <c r="F49" s="420" t="s">
        <v>24</v>
      </c>
      <c r="G49" s="67" t="s">
        <v>72</v>
      </c>
      <c r="H49" s="93">
        <v>609383.4</v>
      </c>
      <c r="I49" s="93">
        <v>304691.7</v>
      </c>
      <c r="J49" s="69">
        <f t="shared" si="0"/>
        <v>304691.7</v>
      </c>
      <c r="K49" s="70" t="s">
        <v>26</v>
      </c>
      <c r="L49" s="416" t="s">
        <v>269</v>
      </c>
    </row>
    <row r="50" spans="2:12" ht="24.6" customHeight="1" thickBot="1" x14ac:dyDescent="0.25">
      <c r="B50" s="422"/>
      <c r="C50" s="430"/>
      <c r="D50" s="433"/>
      <c r="E50" s="433"/>
      <c r="F50" s="421"/>
      <c r="G50" s="73" t="s">
        <v>77</v>
      </c>
      <c r="H50" s="94">
        <v>355505</v>
      </c>
      <c r="I50" s="74">
        <v>177152.5</v>
      </c>
      <c r="J50" s="75">
        <f t="shared" si="0"/>
        <v>178352.5</v>
      </c>
      <c r="K50" s="90" t="s">
        <v>26</v>
      </c>
      <c r="L50" s="413"/>
    </row>
    <row r="51" spans="2:12" ht="58.9" customHeight="1" x14ac:dyDescent="0.2">
      <c r="B51" s="422"/>
      <c r="C51" s="428">
        <v>7</v>
      </c>
      <c r="D51" s="431">
        <v>206674</v>
      </c>
      <c r="E51" s="431" t="s">
        <v>36</v>
      </c>
      <c r="F51" s="420" t="s">
        <v>33</v>
      </c>
      <c r="G51" s="67" t="s">
        <v>95</v>
      </c>
      <c r="H51" s="68">
        <v>0</v>
      </c>
      <c r="I51" s="68">
        <v>0</v>
      </c>
      <c r="J51" s="69">
        <f t="shared" si="0"/>
        <v>0</v>
      </c>
      <c r="K51" s="70" t="s">
        <v>52</v>
      </c>
      <c r="L51" s="71" t="s">
        <v>270</v>
      </c>
    </row>
    <row r="52" spans="2:12" ht="26.45" customHeight="1" x14ac:dyDescent="0.2">
      <c r="B52" s="422"/>
      <c r="C52" s="429"/>
      <c r="D52" s="432"/>
      <c r="E52" s="432"/>
      <c r="F52" s="415"/>
      <c r="G52" s="86" t="s">
        <v>72</v>
      </c>
      <c r="H52" s="87">
        <v>871085.88</v>
      </c>
      <c r="I52" s="87">
        <v>0</v>
      </c>
      <c r="J52" s="88">
        <f t="shared" si="0"/>
        <v>871085.88</v>
      </c>
      <c r="K52" s="89" t="s">
        <v>80</v>
      </c>
      <c r="L52" s="412" t="s">
        <v>271</v>
      </c>
    </row>
    <row r="53" spans="2:12" ht="27" customHeight="1" thickBot="1" x14ac:dyDescent="0.25">
      <c r="B53" s="422"/>
      <c r="C53" s="430"/>
      <c r="D53" s="433"/>
      <c r="E53" s="433"/>
      <c r="F53" s="421"/>
      <c r="G53" s="73" t="s">
        <v>77</v>
      </c>
      <c r="H53" s="74">
        <v>233817.3</v>
      </c>
      <c r="I53" s="74">
        <v>0</v>
      </c>
      <c r="J53" s="75">
        <f t="shared" si="0"/>
        <v>233817.3</v>
      </c>
      <c r="K53" s="72" t="s">
        <v>80</v>
      </c>
      <c r="L53" s="413"/>
    </row>
    <row r="54" spans="2:12" ht="35.450000000000003" customHeight="1" x14ac:dyDescent="0.2">
      <c r="B54" s="422"/>
      <c r="C54" s="428">
        <v>8</v>
      </c>
      <c r="D54" s="431">
        <v>214353</v>
      </c>
      <c r="E54" s="431" t="s">
        <v>39</v>
      </c>
      <c r="F54" s="420" t="s">
        <v>16</v>
      </c>
      <c r="G54" s="67" t="s">
        <v>95</v>
      </c>
      <c r="H54" s="68">
        <v>14712.3</v>
      </c>
      <c r="I54" s="68">
        <v>70000</v>
      </c>
      <c r="J54" s="96">
        <f t="shared" si="0"/>
        <v>-55287.7</v>
      </c>
      <c r="K54" s="70" t="s">
        <v>52</v>
      </c>
      <c r="L54" s="71" t="s">
        <v>87</v>
      </c>
    </row>
    <row r="55" spans="2:12" ht="31.15" customHeight="1" x14ac:dyDescent="0.2">
      <c r="B55" s="422"/>
      <c r="C55" s="429"/>
      <c r="D55" s="432"/>
      <c r="E55" s="432"/>
      <c r="F55" s="415"/>
      <c r="G55" s="86" t="s">
        <v>72</v>
      </c>
      <c r="H55" s="87">
        <v>450124</v>
      </c>
      <c r="I55" s="87">
        <v>0</v>
      </c>
      <c r="J55" s="88">
        <f t="shared" si="0"/>
        <v>450124</v>
      </c>
      <c r="K55" s="89" t="s">
        <v>80</v>
      </c>
      <c r="L55" s="412" t="s">
        <v>271</v>
      </c>
    </row>
    <row r="56" spans="2:12" ht="33.6" customHeight="1" thickBot="1" x14ac:dyDescent="0.25">
      <c r="B56" s="422"/>
      <c r="C56" s="430"/>
      <c r="D56" s="433"/>
      <c r="E56" s="433"/>
      <c r="F56" s="421"/>
      <c r="G56" s="73" t="s">
        <v>77</v>
      </c>
      <c r="H56" s="74">
        <v>176863.5</v>
      </c>
      <c r="I56" s="74">
        <v>0</v>
      </c>
      <c r="J56" s="88">
        <f t="shared" si="0"/>
        <v>176863.5</v>
      </c>
      <c r="K56" s="72" t="s">
        <v>80</v>
      </c>
      <c r="L56" s="413"/>
    </row>
    <row r="57" spans="2:12" ht="53.25" customHeight="1" x14ac:dyDescent="0.2">
      <c r="B57" s="422"/>
      <c r="C57" s="428">
        <v>9</v>
      </c>
      <c r="D57" s="431">
        <v>214671</v>
      </c>
      <c r="E57" s="431" t="s">
        <v>38</v>
      </c>
      <c r="F57" s="420" t="s">
        <v>15</v>
      </c>
      <c r="G57" s="67" t="s">
        <v>95</v>
      </c>
      <c r="H57" s="68">
        <v>0</v>
      </c>
      <c r="I57" s="68">
        <v>0</v>
      </c>
      <c r="J57" s="69">
        <f t="shared" si="0"/>
        <v>0</v>
      </c>
      <c r="K57" s="70" t="s">
        <v>52</v>
      </c>
      <c r="L57" s="71" t="s">
        <v>272</v>
      </c>
    </row>
    <row r="58" spans="2:12" ht="30.6" customHeight="1" x14ac:dyDescent="0.2">
      <c r="B58" s="422"/>
      <c r="C58" s="429"/>
      <c r="D58" s="432"/>
      <c r="E58" s="432"/>
      <c r="F58" s="415"/>
      <c r="G58" s="86" t="s">
        <v>72</v>
      </c>
      <c r="H58" s="87">
        <v>981340.33</v>
      </c>
      <c r="I58" s="87">
        <v>196268.06599999999</v>
      </c>
      <c r="J58" s="88">
        <f t="shared" si="0"/>
        <v>785072.26399999997</v>
      </c>
      <c r="K58" s="89" t="s">
        <v>80</v>
      </c>
      <c r="L58" s="412" t="s">
        <v>105</v>
      </c>
    </row>
    <row r="59" spans="2:12" ht="31.9" customHeight="1" thickBot="1" x14ac:dyDescent="0.25">
      <c r="B59" s="422"/>
      <c r="C59" s="430"/>
      <c r="D59" s="433"/>
      <c r="E59" s="433"/>
      <c r="F59" s="421"/>
      <c r="G59" s="73" t="s">
        <v>77</v>
      </c>
      <c r="H59" s="74">
        <v>47901.16</v>
      </c>
      <c r="I59" s="74">
        <v>9580.2320000000018</v>
      </c>
      <c r="J59" s="75">
        <f t="shared" si="0"/>
        <v>38320.928</v>
      </c>
      <c r="K59" s="72" t="s">
        <v>80</v>
      </c>
      <c r="L59" s="413"/>
    </row>
    <row r="60" spans="2:12" ht="45.6" customHeight="1" x14ac:dyDescent="0.2">
      <c r="B60" s="422"/>
      <c r="C60" s="428">
        <v>10</v>
      </c>
      <c r="D60" s="431">
        <v>216096</v>
      </c>
      <c r="E60" s="431" t="s">
        <v>37</v>
      </c>
      <c r="F60" s="420" t="s">
        <v>27</v>
      </c>
      <c r="G60" s="67" t="s">
        <v>95</v>
      </c>
      <c r="H60" s="68">
        <v>0</v>
      </c>
      <c r="I60" s="68">
        <v>65213.88</v>
      </c>
      <c r="J60" s="96">
        <f t="shared" si="0"/>
        <v>-65213.88</v>
      </c>
      <c r="K60" s="70" t="s">
        <v>79</v>
      </c>
      <c r="L60" s="71" t="s">
        <v>89</v>
      </c>
    </row>
    <row r="61" spans="2:12" ht="30.6" customHeight="1" x14ac:dyDescent="0.2">
      <c r="B61" s="422"/>
      <c r="C61" s="429"/>
      <c r="D61" s="432"/>
      <c r="E61" s="432"/>
      <c r="F61" s="415"/>
      <c r="G61" s="86" t="s">
        <v>72</v>
      </c>
      <c r="H61" s="87">
        <v>692781.71</v>
      </c>
      <c r="I61" s="87">
        <v>138556.342</v>
      </c>
      <c r="J61" s="88">
        <f t="shared" si="0"/>
        <v>554225.36800000002</v>
      </c>
      <c r="K61" s="89" t="s">
        <v>80</v>
      </c>
      <c r="L61" s="412" t="s">
        <v>113</v>
      </c>
    </row>
    <row r="62" spans="2:12" ht="31.15" customHeight="1" thickBot="1" x14ac:dyDescent="0.25">
      <c r="B62" s="422"/>
      <c r="C62" s="430"/>
      <c r="D62" s="433"/>
      <c r="E62" s="433"/>
      <c r="F62" s="421"/>
      <c r="G62" s="73" t="s">
        <v>77</v>
      </c>
      <c r="H62" s="74">
        <v>243577.8</v>
      </c>
      <c r="I62" s="74">
        <v>48715.56</v>
      </c>
      <c r="J62" s="75">
        <f t="shared" si="0"/>
        <v>194862.24</v>
      </c>
      <c r="K62" s="72" t="s">
        <v>80</v>
      </c>
      <c r="L62" s="413"/>
    </row>
    <row r="63" spans="2:12" ht="41.45" customHeight="1" x14ac:dyDescent="0.2">
      <c r="B63" s="422"/>
      <c r="C63" s="428">
        <v>11</v>
      </c>
      <c r="D63" s="431">
        <v>226585</v>
      </c>
      <c r="E63" s="431" t="s">
        <v>43</v>
      </c>
      <c r="F63" s="420" t="s">
        <v>17</v>
      </c>
      <c r="G63" s="67" t="s">
        <v>95</v>
      </c>
      <c r="H63" s="68">
        <v>19541.52</v>
      </c>
      <c r="I63" s="68">
        <v>70000</v>
      </c>
      <c r="J63" s="96">
        <f t="shared" si="0"/>
        <v>-50458.479999999996</v>
      </c>
      <c r="K63" s="70" t="s">
        <v>101</v>
      </c>
      <c r="L63" s="71" t="s">
        <v>114</v>
      </c>
    </row>
    <row r="64" spans="2:12" ht="28.15" customHeight="1" x14ac:dyDescent="0.2">
      <c r="B64" s="422"/>
      <c r="C64" s="429"/>
      <c r="D64" s="432"/>
      <c r="E64" s="432"/>
      <c r="F64" s="415"/>
      <c r="G64" s="86" t="s">
        <v>72</v>
      </c>
      <c r="H64" s="87">
        <v>745563.05</v>
      </c>
      <c r="I64" s="87">
        <v>0</v>
      </c>
      <c r="J64" s="88">
        <f t="shared" si="0"/>
        <v>745563.05</v>
      </c>
      <c r="K64" s="89" t="s">
        <v>80</v>
      </c>
      <c r="L64" s="412" t="s">
        <v>271</v>
      </c>
    </row>
    <row r="65" spans="2:12" ht="33.6" customHeight="1" thickBot="1" x14ac:dyDescent="0.25">
      <c r="B65" s="422"/>
      <c r="C65" s="430"/>
      <c r="D65" s="433"/>
      <c r="E65" s="433"/>
      <c r="F65" s="421"/>
      <c r="G65" s="73" t="s">
        <v>77</v>
      </c>
      <c r="H65" s="74">
        <v>21992.36</v>
      </c>
      <c r="I65" s="74">
        <v>0</v>
      </c>
      <c r="J65" s="75">
        <f t="shared" si="0"/>
        <v>21992.36</v>
      </c>
      <c r="K65" s="72" t="s">
        <v>80</v>
      </c>
      <c r="L65" s="413"/>
    </row>
    <row r="66" spans="2:12" ht="67.5" customHeight="1" thickBot="1" x14ac:dyDescent="0.25">
      <c r="B66" s="422"/>
      <c r="C66" s="77">
        <v>12</v>
      </c>
      <c r="D66" s="78">
        <v>254293</v>
      </c>
      <c r="E66" s="78" t="s">
        <v>46</v>
      </c>
      <c r="F66" s="79" t="s">
        <v>18</v>
      </c>
      <c r="G66" s="79" t="s">
        <v>72</v>
      </c>
      <c r="H66" s="80">
        <v>129090.8</v>
      </c>
      <c r="I66" s="80">
        <v>707724.19</v>
      </c>
      <c r="J66" s="97">
        <f t="shared" si="0"/>
        <v>-578633.3899999999</v>
      </c>
      <c r="K66" s="82" t="s">
        <v>97</v>
      </c>
      <c r="L66" s="98" t="s">
        <v>115</v>
      </c>
    </row>
    <row r="67" spans="2:12" ht="66.75" customHeight="1" thickBot="1" x14ac:dyDescent="0.25">
      <c r="B67" s="422"/>
      <c r="C67" s="77">
        <v>13</v>
      </c>
      <c r="D67" s="78">
        <v>275282</v>
      </c>
      <c r="E67" s="78" t="s">
        <v>45</v>
      </c>
      <c r="F67" s="79" t="s">
        <v>19</v>
      </c>
      <c r="G67" s="79" t="s">
        <v>72</v>
      </c>
      <c r="H67" s="80">
        <v>59641.49</v>
      </c>
      <c r="I67" s="80">
        <v>298207.44</v>
      </c>
      <c r="J67" s="97">
        <f t="shared" si="0"/>
        <v>-238565.95</v>
      </c>
      <c r="K67" s="82" t="s">
        <v>63</v>
      </c>
      <c r="L67" s="83" t="s">
        <v>116</v>
      </c>
    </row>
    <row r="68" spans="2:12" ht="86.45" customHeight="1" thickBot="1" x14ac:dyDescent="0.25">
      <c r="B68" s="422"/>
      <c r="C68" s="77">
        <v>14</v>
      </c>
      <c r="D68" s="78">
        <v>274551</v>
      </c>
      <c r="E68" s="78" t="s">
        <v>47</v>
      </c>
      <c r="F68" s="79" t="s">
        <v>2</v>
      </c>
      <c r="G68" s="79" t="s">
        <v>77</v>
      </c>
      <c r="H68" s="80">
        <v>222880</v>
      </c>
      <c r="I68" s="80">
        <v>219934</v>
      </c>
      <c r="J68" s="81">
        <f t="shared" si="0"/>
        <v>2946</v>
      </c>
      <c r="K68" s="78" t="s">
        <v>81</v>
      </c>
      <c r="L68" s="83" t="s">
        <v>117</v>
      </c>
    </row>
    <row r="69" spans="2:12" s="16" customFormat="1" ht="39.75" customHeight="1" x14ac:dyDescent="0.2">
      <c r="B69" s="423"/>
      <c r="C69" s="424"/>
      <c r="D69" s="424"/>
      <c r="E69" s="424"/>
      <c r="F69" s="414" t="s">
        <v>21</v>
      </c>
      <c r="G69" s="99" t="s">
        <v>95</v>
      </c>
      <c r="H69" s="100">
        <v>90000</v>
      </c>
      <c r="I69" s="100">
        <v>90000</v>
      </c>
      <c r="J69" s="101">
        <f t="shared" si="0"/>
        <v>0</v>
      </c>
      <c r="K69" s="102" t="s">
        <v>61</v>
      </c>
      <c r="L69" s="103" t="s">
        <v>120</v>
      </c>
    </row>
    <row r="70" spans="2:12" s="16" customFormat="1" ht="35.450000000000003" customHeight="1" x14ac:dyDescent="0.2">
      <c r="B70" s="423"/>
      <c r="C70" s="423"/>
      <c r="D70" s="423"/>
      <c r="E70" s="423"/>
      <c r="F70" s="415"/>
      <c r="G70" s="86" t="s">
        <v>72</v>
      </c>
      <c r="H70" s="87">
        <v>3482871.99</v>
      </c>
      <c r="I70" s="87">
        <v>3482871.99</v>
      </c>
      <c r="J70" s="88">
        <f>+H70-I70</f>
        <v>0</v>
      </c>
      <c r="K70" s="89" t="s">
        <v>61</v>
      </c>
      <c r="L70" s="104" t="s">
        <v>118</v>
      </c>
    </row>
    <row r="71" spans="2:12" ht="84" customHeight="1" x14ac:dyDescent="0.2">
      <c r="B71" s="423"/>
      <c r="C71" s="423"/>
      <c r="D71" s="423"/>
      <c r="E71" s="423"/>
      <c r="F71" s="415"/>
      <c r="G71" s="86" t="s">
        <v>77</v>
      </c>
      <c r="H71" s="87">
        <v>14309029.550000001</v>
      </c>
      <c r="I71" s="87">
        <v>15960588.26</v>
      </c>
      <c r="J71" s="91">
        <f>+H71-I71</f>
        <v>-1651558.709999999</v>
      </c>
      <c r="K71" s="84" t="s">
        <v>61</v>
      </c>
      <c r="L71" s="85" t="s">
        <v>119</v>
      </c>
    </row>
    <row r="72" spans="2:12" ht="46.15" customHeight="1" x14ac:dyDescent="0.2">
      <c r="B72" s="423"/>
      <c r="C72" s="423"/>
      <c r="D72" s="423"/>
      <c r="E72" s="423"/>
      <c r="F72" s="85" t="s">
        <v>121</v>
      </c>
      <c r="G72" s="86" t="s">
        <v>122</v>
      </c>
      <c r="H72" s="87">
        <v>8167479.4100000001</v>
      </c>
      <c r="I72" s="87">
        <f>+Formulacion!F53</f>
        <v>5499684.5600000005</v>
      </c>
      <c r="J72" s="88">
        <f>+H72-I72</f>
        <v>2667794.8499999996</v>
      </c>
      <c r="K72" s="84" t="s">
        <v>61</v>
      </c>
      <c r="L72" s="85" t="s">
        <v>61</v>
      </c>
    </row>
    <row r="73" spans="2:12" s="16" customFormat="1" ht="21.75" customHeight="1" x14ac:dyDescent="0.2">
      <c r="B73" s="423"/>
      <c r="C73" s="423"/>
      <c r="D73" s="423"/>
      <c r="E73" s="423"/>
      <c r="F73" s="61" t="s">
        <v>22</v>
      </c>
      <c r="G73" s="61"/>
      <c r="H73" s="105">
        <f>SUM(H6:H72)</f>
        <v>157683525.25999999</v>
      </c>
      <c r="I73" s="105">
        <f>SUM(I6:I72)</f>
        <v>127538148.192</v>
      </c>
      <c r="J73" s="106">
        <f>SUM(J6:J72)</f>
        <v>30145377.068000004</v>
      </c>
      <c r="K73" s="89"/>
      <c r="L73" s="104"/>
    </row>
    <row r="74" spans="2:12" x14ac:dyDescent="0.2">
      <c r="H74" s="110"/>
    </row>
    <row r="75" spans="2:12" ht="20.45" customHeight="1" x14ac:dyDescent="0.2">
      <c r="F75" s="113"/>
      <c r="H75" s="110"/>
      <c r="J75" s="50">
        <v>18472238.670000002</v>
      </c>
      <c r="L75" s="49" t="s">
        <v>277</v>
      </c>
    </row>
    <row r="76" spans="2:12" ht="35.450000000000003" customHeight="1" x14ac:dyDescent="0.2">
      <c r="F76" s="113"/>
      <c r="H76" s="110"/>
      <c r="J76" s="50">
        <v>1673138.4</v>
      </c>
      <c r="L76" s="49" t="s">
        <v>281</v>
      </c>
    </row>
    <row r="78" spans="2:12" ht="22.15" customHeight="1" x14ac:dyDescent="0.2">
      <c r="J78" s="114">
        <f>+J73-J75-J76</f>
        <v>9999999.9980000015</v>
      </c>
      <c r="L78" s="49" t="s">
        <v>280</v>
      </c>
    </row>
  </sheetData>
  <mergeCells count="106">
    <mergeCell ref="C24:C26"/>
    <mergeCell ref="D24:D26"/>
    <mergeCell ref="E24:E26"/>
    <mergeCell ref="F24:F26"/>
    <mergeCell ref="I22:I23"/>
    <mergeCell ref="L14:L15"/>
    <mergeCell ref="C14:C15"/>
    <mergeCell ref="D14:D15"/>
    <mergeCell ref="E14:E15"/>
    <mergeCell ref="F14:F15"/>
    <mergeCell ref="C16:C17"/>
    <mergeCell ref="D16:D17"/>
    <mergeCell ref="L10:L11"/>
    <mergeCell ref="E9:E11"/>
    <mergeCell ref="F9:F11"/>
    <mergeCell ref="L12:L13"/>
    <mergeCell ref="D9:D11"/>
    <mergeCell ref="C9:C11"/>
    <mergeCell ref="C12:C13"/>
    <mergeCell ref="K22:K23"/>
    <mergeCell ref="C22:C23"/>
    <mergeCell ref="D22:D23"/>
    <mergeCell ref="E22:E23"/>
    <mergeCell ref="F22:F23"/>
    <mergeCell ref="J22:J23"/>
    <mergeCell ref="B2:L2"/>
    <mergeCell ref="B3:L3"/>
    <mergeCell ref="C6:C7"/>
    <mergeCell ref="D6:D7"/>
    <mergeCell ref="E6:E7"/>
    <mergeCell ref="F6:F7"/>
    <mergeCell ref="B6:B36"/>
    <mergeCell ref="D12:D13"/>
    <mergeCell ref="E12:E13"/>
    <mergeCell ref="F12:F13"/>
    <mergeCell ref="C32:C34"/>
    <mergeCell ref="D32:D34"/>
    <mergeCell ref="E32:E34"/>
    <mergeCell ref="F32:F34"/>
    <mergeCell ref="C28:C30"/>
    <mergeCell ref="D28:D30"/>
    <mergeCell ref="E28:E30"/>
    <mergeCell ref="F28:F30"/>
    <mergeCell ref="I32:I34"/>
    <mergeCell ref="L16:L17"/>
    <mergeCell ref="L22:L23"/>
    <mergeCell ref="L24:L26"/>
    <mergeCell ref="F16:F17"/>
    <mergeCell ref="E16:E17"/>
    <mergeCell ref="D37:D38"/>
    <mergeCell ref="E37:E38"/>
    <mergeCell ref="F37:F38"/>
    <mergeCell ref="D51:D53"/>
    <mergeCell ref="F51:F53"/>
    <mergeCell ref="C51:C53"/>
    <mergeCell ref="D43:D45"/>
    <mergeCell ref="E43:E45"/>
    <mergeCell ref="C39:C41"/>
    <mergeCell ref="E39:E41"/>
    <mergeCell ref="F39:F41"/>
    <mergeCell ref="C49:C50"/>
    <mergeCell ref="D49:D50"/>
    <mergeCell ref="E49:E50"/>
    <mergeCell ref="F49:F50"/>
    <mergeCell ref="C43:C45"/>
    <mergeCell ref="D39:D41"/>
    <mergeCell ref="B37:B68"/>
    <mergeCell ref="B69:E73"/>
    <mergeCell ref="J32:J34"/>
    <mergeCell ref="C57:C59"/>
    <mergeCell ref="D57:D59"/>
    <mergeCell ref="E57:E59"/>
    <mergeCell ref="F60:F62"/>
    <mergeCell ref="C37:C38"/>
    <mergeCell ref="F57:F59"/>
    <mergeCell ref="E51:E53"/>
    <mergeCell ref="C63:C65"/>
    <mergeCell ref="D63:D65"/>
    <mergeCell ref="E63:E65"/>
    <mergeCell ref="F63:F65"/>
    <mergeCell ref="C60:C62"/>
    <mergeCell ref="D60:D62"/>
    <mergeCell ref="E60:E62"/>
    <mergeCell ref="C54:C56"/>
    <mergeCell ref="D54:D56"/>
    <mergeCell ref="E54:E56"/>
    <mergeCell ref="F54:F56"/>
    <mergeCell ref="C46:C48"/>
    <mergeCell ref="D46:D48"/>
    <mergeCell ref="E46:E48"/>
    <mergeCell ref="L58:L59"/>
    <mergeCell ref="L44:L45"/>
    <mergeCell ref="L29:L30"/>
    <mergeCell ref="L64:L65"/>
    <mergeCell ref="F69:F71"/>
    <mergeCell ref="L52:L53"/>
    <mergeCell ref="L55:L56"/>
    <mergeCell ref="L32:L34"/>
    <mergeCell ref="L37:L38"/>
    <mergeCell ref="L61:L62"/>
    <mergeCell ref="K32:K34"/>
    <mergeCell ref="F43:F45"/>
    <mergeCell ref="F46:F48"/>
    <mergeCell ref="L47:L48"/>
    <mergeCell ref="L49:L50"/>
    <mergeCell ref="L40:L41"/>
  </mergeCells>
  <phoneticPr fontId="13" type="noConversion"/>
  <pageMargins left="0.28000000000000003" right="0.22" top="0.61" bottom="0.7"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Hoja1</vt:lpstr>
      <vt:lpstr>Formulacion</vt:lpstr>
      <vt:lpstr>RESUMEN</vt:lpstr>
      <vt:lpstr>Transparencia</vt:lpstr>
      <vt:lpstr>PROYECTOS</vt:lpstr>
      <vt:lpstr>Transparencia!Área_de_impresión</vt:lpstr>
      <vt:lpstr>Transparencia!Títulos_a_imprimir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lourdes.ramirez</dc:creator>
  <cp:lastModifiedBy>Ayre Zavaleta Carla Janett</cp:lastModifiedBy>
  <cp:lastPrinted>2021-05-25T20:20:41Z</cp:lastPrinted>
  <dcterms:created xsi:type="dcterms:W3CDTF">2015-02-11T22:58:53Z</dcterms:created>
  <dcterms:modified xsi:type="dcterms:W3CDTF">2022-05-03T21:55:48Z</dcterms:modified>
</cp:coreProperties>
</file>